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Users\41738069\Desktop\PLANES\PLAN DE ACCION 2025\"/>
    </mc:Choice>
  </mc:AlternateContent>
  <xr:revisionPtr revIDLastSave="0" documentId="8_{D265AE91-A7D6-4F90-937F-466DE0D6566A}" xr6:coauthVersionLast="47" xr6:coauthVersionMax="47" xr10:uidLastSave="{00000000-0000-0000-0000-000000000000}"/>
  <bookViews>
    <workbookView xWindow="735" yWindow="735" windowWidth="14340" windowHeight="13095" xr2:uid="{00000000-000D-0000-FFFF-FFFF00000000}"/>
  </bookViews>
  <sheets>
    <sheet name="PORTADA" sheetId="59" r:id="rId1"/>
    <sheet name="1.INSTITUCIONALIDAD 2025" sheetId="62" r:id="rId2"/>
    <sheet name="2. CONECTIVIDAD 2025" sheetId="73" r:id="rId3"/>
    <sheet name="3. COMPETITIVIDAD 2025" sheetId="74" r:id="rId4"/>
    <sheet name="4.INFRAEST  TRANSF 2025" sheetId="61" r:id="rId5"/>
    <sheet name="5.SOSTENB AMBIENT 2025" sheetId="65" r:id="rId6"/>
    <sheet name="6. INDUSTR CAD SUM 2025" sheetId="71" r:id="rId7"/>
    <sheet name="7.SEG OPER  AV C 2025 " sheetId="72" r:id="rId8"/>
    <sheet name="8. DESAR TALENTO HMNO 2025 " sheetId="68" r:id="rId9"/>
    <sheet name="9.CONSOL TRANSFORM 2025" sheetId="75" r:id="rId10"/>
  </sheets>
  <definedNames>
    <definedName name="_xlnm._FilterDatabase" localSheetId="4" hidden="1">'4.INFRAEST  TRANSF 2025'!$A$2:$AQ$2</definedName>
    <definedName name="_xlnm._FilterDatabase" localSheetId="9" hidden="1">'9.CONSOL TRANSFORM 2025'!$Z$2:$AB$218</definedName>
    <definedName name="_xlnm.Print_Area" localSheetId="2">'2. CONECTIVIDAD 2025'!$A$1:$P$52</definedName>
    <definedName name="_xlnm.Print_Area" localSheetId="3">'3. COMPETITIVIDAD 2025'!$A$1:$P$26</definedName>
    <definedName name="_xlnm.Print_Area" localSheetId="6">'6. INDUSTR CAD SUM 2025'!$A$1:$Q$56</definedName>
    <definedName name="_xlnm.Print_Area" localSheetId="7">'7.SEG OPER  AV C 2025 '!$A$1:$P$76</definedName>
    <definedName name="_xlnm.Print_Area" localSheetId="9">'9.CONSOL TRANSFORM 2025'!$A$1:$P$218</definedName>
    <definedName name="_xlnm.Print_Area" localSheetId="0">PORTADA!$A$1:$E$6</definedName>
    <definedName name="_xlnm.Print_Titles" localSheetId="3">'3. COMPETITIVIDAD 2025'!$1:$2</definedName>
    <definedName name="_xlnm.Print_Titles" localSheetId="5">'5.SOSTENB AMBIENT 2025'!$1:$2</definedName>
    <definedName name="_xlnm.Print_Titles" localSheetId="7">'7.SEG OPER  AV C 2025 '!$1:$2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3" i="75" l="1"/>
  <c r="R3" i="75"/>
  <c r="S3" i="75"/>
  <c r="U3" i="75" s="1"/>
  <c r="T3" i="75"/>
  <c r="Q4" i="75"/>
  <c r="V3" i="75" s="1"/>
  <c r="R4" i="75"/>
  <c r="W3" i="75" s="1"/>
  <c r="S4" i="75"/>
  <c r="X3" i="75" s="1"/>
  <c r="T4" i="75"/>
  <c r="Y3" i="75" s="1"/>
  <c r="Q5" i="75"/>
  <c r="U5" i="75" s="1"/>
  <c r="R5" i="75"/>
  <c r="S5" i="75"/>
  <c r="T5" i="75"/>
  <c r="Q6" i="75"/>
  <c r="R6" i="75"/>
  <c r="S6" i="75"/>
  <c r="U6" i="75" s="1"/>
  <c r="T6" i="75"/>
  <c r="Q7" i="75"/>
  <c r="R7" i="75"/>
  <c r="U7" i="75" s="1"/>
  <c r="S7" i="75"/>
  <c r="T7" i="75"/>
  <c r="Q8" i="75"/>
  <c r="R8" i="75"/>
  <c r="U8" i="75" s="1"/>
  <c r="S8" i="75"/>
  <c r="T8" i="75"/>
  <c r="Q9" i="75"/>
  <c r="U9" i="75" s="1"/>
  <c r="R9" i="75"/>
  <c r="S9" i="75"/>
  <c r="T9" i="75"/>
  <c r="Q10" i="75"/>
  <c r="R10" i="75"/>
  <c r="S10" i="75"/>
  <c r="U10" i="75" s="1"/>
  <c r="T10" i="75"/>
  <c r="Q11" i="75"/>
  <c r="R11" i="75"/>
  <c r="U11" i="75" s="1"/>
  <c r="S11" i="75"/>
  <c r="T11" i="75"/>
  <c r="Q12" i="75"/>
  <c r="R12" i="75"/>
  <c r="U12" i="75" s="1"/>
  <c r="S12" i="75"/>
  <c r="T12" i="75"/>
  <c r="Q13" i="75"/>
  <c r="R13" i="75"/>
  <c r="S13" i="75"/>
  <c r="T13" i="75"/>
  <c r="U13" i="75"/>
  <c r="Q14" i="75"/>
  <c r="R14" i="75"/>
  <c r="S14" i="75"/>
  <c r="T14" i="75"/>
  <c r="U14" i="75" s="1"/>
  <c r="Q16" i="75"/>
  <c r="R16" i="75"/>
  <c r="S16" i="75"/>
  <c r="U16" i="75" s="1"/>
  <c r="T16" i="75"/>
  <c r="Q18" i="75"/>
  <c r="R18" i="75"/>
  <c r="U18" i="75" s="1"/>
  <c r="S18" i="75"/>
  <c r="T18" i="75"/>
  <c r="Q19" i="75"/>
  <c r="R19" i="75"/>
  <c r="S19" i="75"/>
  <c r="T19" i="75"/>
  <c r="U19" i="75"/>
  <c r="Q20" i="75"/>
  <c r="R20" i="75"/>
  <c r="S20" i="75"/>
  <c r="U20" i="75" s="1"/>
  <c r="T20" i="75"/>
  <c r="Q21" i="75"/>
  <c r="R21" i="75"/>
  <c r="U21" i="75" s="1"/>
  <c r="S21" i="75"/>
  <c r="T21" i="75"/>
  <c r="Q22" i="75"/>
  <c r="V21" i="75" s="1"/>
  <c r="R22" i="75"/>
  <c r="W21" i="75" s="1"/>
  <c r="S22" i="75"/>
  <c r="X21" i="75" s="1"/>
  <c r="T22" i="75"/>
  <c r="Y21" i="75" s="1"/>
  <c r="Q23" i="75"/>
  <c r="R23" i="75"/>
  <c r="S23" i="75"/>
  <c r="T23" i="75"/>
  <c r="U23" i="75"/>
  <c r="Q24" i="75"/>
  <c r="R24" i="75"/>
  <c r="S24" i="75"/>
  <c r="T24" i="75"/>
  <c r="U24" i="75" s="1"/>
  <c r="Q25" i="75"/>
  <c r="R25" i="75"/>
  <c r="S25" i="75"/>
  <c r="U25" i="75" s="1"/>
  <c r="T25" i="75"/>
  <c r="Q26" i="75"/>
  <c r="R26" i="75"/>
  <c r="U26" i="75" s="1"/>
  <c r="S26" i="75"/>
  <c r="T26" i="75"/>
  <c r="Q27" i="75"/>
  <c r="R27" i="75"/>
  <c r="S27" i="75"/>
  <c r="T27" i="75"/>
  <c r="U27" i="75"/>
  <c r="Q28" i="75"/>
  <c r="V27" i="75" s="1"/>
  <c r="R28" i="75"/>
  <c r="W27" i="75" s="1"/>
  <c r="S28" i="75"/>
  <c r="X27" i="75" s="1"/>
  <c r="T28" i="75"/>
  <c r="U28" i="75" s="1"/>
  <c r="Q29" i="75"/>
  <c r="R29" i="75"/>
  <c r="S29" i="75"/>
  <c r="U29" i="75" s="1"/>
  <c r="T29" i="75"/>
  <c r="Q30" i="75"/>
  <c r="R30" i="75"/>
  <c r="U30" i="75" s="1"/>
  <c r="S30" i="75"/>
  <c r="T30" i="75"/>
  <c r="Q31" i="75"/>
  <c r="R31" i="75"/>
  <c r="S31" i="75"/>
  <c r="T31" i="75"/>
  <c r="U31" i="75"/>
  <c r="Q32" i="75"/>
  <c r="R32" i="75"/>
  <c r="S32" i="75"/>
  <c r="T32" i="75"/>
  <c r="U32" i="75" s="1"/>
  <c r="Q33" i="75"/>
  <c r="R33" i="75"/>
  <c r="S33" i="75"/>
  <c r="U33" i="75" s="1"/>
  <c r="T33" i="75"/>
  <c r="Q34" i="75"/>
  <c r="V33" i="75" s="1"/>
  <c r="R34" i="75"/>
  <c r="W33" i="75" s="1"/>
  <c r="S34" i="75"/>
  <c r="X33" i="75" s="1"/>
  <c r="T34" i="75"/>
  <c r="Y33" i="75" s="1"/>
  <c r="Q35" i="75"/>
  <c r="R35" i="75"/>
  <c r="S35" i="75"/>
  <c r="T35" i="75"/>
  <c r="U35" i="75"/>
  <c r="Q36" i="75"/>
  <c r="R36" i="75"/>
  <c r="S36" i="75"/>
  <c r="T36" i="75"/>
  <c r="U36" i="75" s="1"/>
  <c r="Q37" i="75"/>
  <c r="R37" i="75"/>
  <c r="S37" i="75"/>
  <c r="U37" i="75" s="1"/>
  <c r="T37" i="75"/>
  <c r="Q38" i="75"/>
  <c r="V37" i="75" s="1"/>
  <c r="R38" i="75"/>
  <c r="U38" i="75" s="1"/>
  <c r="S38" i="75"/>
  <c r="X37" i="75" s="1"/>
  <c r="T38" i="75"/>
  <c r="Y37" i="75" s="1"/>
  <c r="Q39" i="75"/>
  <c r="U39" i="75" s="1"/>
  <c r="R39" i="75"/>
  <c r="S39" i="75"/>
  <c r="T39" i="75"/>
  <c r="Q40" i="75"/>
  <c r="R40" i="75"/>
  <c r="S40" i="75"/>
  <c r="T40" i="75"/>
  <c r="U40" i="75" s="1"/>
  <c r="Q41" i="75"/>
  <c r="R41" i="75"/>
  <c r="S41" i="75"/>
  <c r="U41" i="75" s="1"/>
  <c r="T41" i="75"/>
  <c r="Q42" i="75"/>
  <c r="V41" i="75" s="1"/>
  <c r="R42" i="75"/>
  <c r="U42" i="75" s="1"/>
  <c r="S42" i="75"/>
  <c r="X41" i="75" s="1"/>
  <c r="T42" i="75"/>
  <c r="Y41" i="75" s="1"/>
  <c r="Q43" i="75"/>
  <c r="R43" i="75"/>
  <c r="S43" i="75"/>
  <c r="T43" i="75"/>
  <c r="U43" i="75"/>
  <c r="Q44" i="75"/>
  <c r="R44" i="75"/>
  <c r="S44" i="75"/>
  <c r="T44" i="75"/>
  <c r="U44" i="75" s="1"/>
  <c r="Q45" i="75"/>
  <c r="R45" i="75"/>
  <c r="S45" i="75"/>
  <c r="U45" i="75" s="1"/>
  <c r="T45" i="75"/>
  <c r="Q46" i="75"/>
  <c r="R46" i="75"/>
  <c r="U46" i="75" s="1"/>
  <c r="S46" i="75"/>
  <c r="T46" i="75"/>
  <c r="Q47" i="75"/>
  <c r="R47" i="75"/>
  <c r="S47" i="75"/>
  <c r="T47" i="75"/>
  <c r="U47" i="75"/>
  <c r="Q48" i="75"/>
  <c r="R48" i="75"/>
  <c r="U48" i="75" s="1"/>
  <c r="S48" i="75"/>
  <c r="T48" i="75"/>
  <c r="Q49" i="75"/>
  <c r="R49" i="75"/>
  <c r="S49" i="75"/>
  <c r="U49" i="75" s="1"/>
  <c r="T49" i="75"/>
  <c r="Q50" i="75"/>
  <c r="V49" i="75" s="1"/>
  <c r="R50" i="75"/>
  <c r="W49" i="75" s="1"/>
  <c r="S50" i="75"/>
  <c r="X49" i="75" s="1"/>
  <c r="T50" i="75"/>
  <c r="Y49" i="75" s="1"/>
  <c r="Q51" i="75"/>
  <c r="R51" i="75"/>
  <c r="S51" i="75"/>
  <c r="T51" i="75"/>
  <c r="U51" i="75"/>
  <c r="Q52" i="75"/>
  <c r="R52" i="75"/>
  <c r="S52" i="75"/>
  <c r="T52" i="75"/>
  <c r="U52" i="75" s="1"/>
  <c r="Q53" i="75"/>
  <c r="R53" i="75"/>
  <c r="S53" i="75"/>
  <c r="U53" i="75" s="1"/>
  <c r="T53" i="75"/>
  <c r="Q54" i="75"/>
  <c r="R54" i="75"/>
  <c r="U54" i="75" s="1"/>
  <c r="S54" i="75"/>
  <c r="T54" i="75"/>
  <c r="Q55" i="75"/>
  <c r="U55" i="75" s="1"/>
  <c r="R55" i="75"/>
  <c r="S55" i="75"/>
  <c r="T55" i="75"/>
  <c r="Q56" i="75"/>
  <c r="R56" i="75"/>
  <c r="S56" i="75"/>
  <c r="T56" i="75"/>
  <c r="U56" i="75" s="1"/>
  <c r="Q57" i="75"/>
  <c r="R57" i="75"/>
  <c r="S57" i="75"/>
  <c r="U57" i="75" s="1"/>
  <c r="T57" i="75"/>
  <c r="Q58" i="75"/>
  <c r="V57" i="75" s="1"/>
  <c r="R58" i="75"/>
  <c r="W57" i="75" s="1"/>
  <c r="S58" i="75"/>
  <c r="X57" i="75" s="1"/>
  <c r="T58" i="75"/>
  <c r="Y57" i="75" s="1"/>
  <c r="Q59" i="75"/>
  <c r="R59" i="75"/>
  <c r="S59" i="75"/>
  <c r="T59" i="75"/>
  <c r="U59" i="75"/>
  <c r="Q60" i="75"/>
  <c r="R60" i="75"/>
  <c r="S60" i="75"/>
  <c r="T60" i="75"/>
  <c r="U60" i="75" s="1"/>
  <c r="Q61" i="75"/>
  <c r="R61" i="75"/>
  <c r="S61" i="75"/>
  <c r="U61" i="75" s="1"/>
  <c r="T61" i="75"/>
  <c r="Q62" i="75"/>
  <c r="R62" i="75"/>
  <c r="U62" i="75" s="1"/>
  <c r="S62" i="75"/>
  <c r="T62" i="75"/>
  <c r="Q63" i="75"/>
  <c r="U63" i="75" s="1"/>
  <c r="R63" i="75"/>
  <c r="S63" i="75"/>
  <c r="T63" i="75"/>
  <c r="Q64" i="75"/>
  <c r="R64" i="75"/>
  <c r="S64" i="75"/>
  <c r="T64" i="75"/>
  <c r="U64" i="75" s="1"/>
  <c r="Q65" i="75"/>
  <c r="R65" i="75"/>
  <c r="S65" i="75"/>
  <c r="U65" i="75" s="1"/>
  <c r="T65" i="75"/>
  <c r="Q66" i="75"/>
  <c r="V65" i="75" s="1"/>
  <c r="R66" i="75"/>
  <c r="W65" i="75" s="1"/>
  <c r="S66" i="75"/>
  <c r="X65" i="75" s="1"/>
  <c r="T66" i="75"/>
  <c r="Y65" i="75" s="1"/>
  <c r="Q67" i="75"/>
  <c r="R67" i="75"/>
  <c r="S67" i="75"/>
  <c r="T67" i="75"/>
  <c r="U67" i="75"/>
  <c r="Q68" i="75"/>
  <c r="R68" i="75"/>
  <c r="S68" i="75"/>
  <c r="T68" i="75"/>
  <c r="U68" i="75" s="1"/>
  <c r="Q69" i="75"/>
  <c r="R69" i="75"/>
  <c r="S69" i="75"/>
  <c r="U69" i="75" s="1"/>
  <c r="T69" i="75"/>
  <c r="Q70" i="75"/>
  <c r="V69" i="75" s="1"/>
  <c r="R70" i="75"/>
  <c r="W69" i="75" s="1"/>
  <c r="S70" i="75"/>
  <c r="X69" i="75" s="1"/>
  <c r="T70" i="75"/>
  <c r="Y69" i="75" s="1"/>
  <c r="Q71" i="75"/>
  <c r="R71" i="75"/>
  <c r="S71" i="75"/>
  <c r="T71" i="75"/>
  <c r="U71" i="75"/>
  <c r="Q72" i="75"/>
  <c r="R72" i="75"/>
  <c r="U72" i="75" s="1"/>
  <c r="S72" i="75"/>
  <c r="T72" i="75"/>
  <c r="Q73" i="75"/>
  <c r="R73" i="75"/>
  <c r="S73" i="75"/>
  <c r="U73" i="75" s="1"/>
  <c r="T73" i="75"/>
  <c r="Q74" i="75"/>
  <c r="V73" i="75" s="1"/>
  <c r="R74" i="75"/>
  <c r="U74" i="75" s="1"/>
  <c r="S74" i="75"/>
  <c r="X73" i="75" s="1"/>
  <c r="T74" i="75"/>
  <c r="Y73" i="75" s="1"/>
  <c r="Q75" i="75"/>
  <c r="R75" i="75"/>
  <c r="S75" i="75"/>
  <c r="T75" i="75"/>
  <c r="U75" i="75"/>
  <c r="Q76" i="75"/>
  <c r="R76" i="75"/>
  <c r="U76" i="75" s="1"/>
  <c r="S76" i="75"/>
  <c r="T76" i="75"/>
  <c r="Q77" i="75"/>
  <c r="R77" i="75"/>
  <c r="S77" i="75"/>
  <c r="U77" i="75" s="1"/>
  <c r="T77" i="75"/>
  <c r="Q79" i="75"/>
  <c r="R79" i="75"/>
  <c r="U79" i="75" s="1"/>
  <c r="S79" i="75"/>
  <c r="T79" i="75"/>
  <c r="Q80" i="75"/>
  <c r="R80" i="75"/>
  <c r="S80" i="75"/>
  <c r="T80" i="75"/>
  <c r="U80" i="75"/>
  <c r="Q81" i="75"/>
  <c r="R81" i="75"/>
  <c r="U81" i="75" s="1"/>
  <c r="S81" i="75"/>
  <c r="T81" i="75"/>
  <c r="Q82" i="75"/>
  <c r="R82" i="75"/>
  <c r="U82" i="75" s="1"/>
  <c r="S82" i="75"/>
  <c r="T82" i="75"/>
  <c r="Y81" i="75" s="1"/>
  <c r="Q83" i="75"/>
  <c r="R83" i="75"/>
  <c r="S83" i="75"/>
  <c r="T83" i="75"/>
  <c r="U83" i="75"/>
  <c r="Q84" i="75"/>
  <c r="R84" i="75"/>
  <c r="U84" i="75" s="1"/>
  <c r="S84" i="75"/>
  <c r="T84" i="75"/>
  <c r="Q85" i="75"/>
  <c r="R85" i="75"/>
  <c r="S85" i="75"/>
  <c r="U85" i="75" s="1"/>
  <c r="T85" i="75"/>
  <c r="Q86" i="75"/>
  <c r="R86" i="75"/>
  <c r="U86" i="75" s="1"/>
  <c r="S86" i="75"/>
  <c r="T86" i="75"/>
  <c r="Q87" i="75"/>
  <c r="R87" i="75"/>
  <c r="S87" i="75"/>
  <c r="T87" i="75"/>
  <c r="U87" i="75"/>
  <c r="Q88" i="75"/>
  <c r="R88" i="75"/>
  <c r="U88" i="75" s="1"/>
  <c r="S88" i="75"/>
  <c r="T88" i="75"/>
  <c r="Q89" i="75"/>
  <c r="R89" i="75"/>
  <c r="U89" i="75" s="1"/>
  <c r="S89" i="75"/>
  <c r="T89" i="75"/>
  <c r="Q90" i="75"/>
  <c r="V89" i="75" s="1"/>
  <c r="R90" i="75"/>
  <c r="W89" i="75" s="1"/>
  <c r="S90" i="75"/>
  <c r="X89" i="75" s="1"/>
  <c r="T90" i="75"/>
  <c r="Y89" i="75" s="1"/>
  <c r="U90" i="75"/>
  <c r="Q91" i="75"/>
  <c r="R91" i="75"/>
  <c r="U91" i="75" s="1"/>
  <c r="S91" i="75"/>
  <c r="T91" i="75"/>
  <c r="Q92" i="75"/>
  <c r="R92" i="75"/>
  <c r="S92" i="75"/>
  <c r="U92" i="75" s="1"/>
  <c r="T92" i="75"/>
  <c r="Q93" i="75"/>
  <c r="R93" i="75"/>
  <c r="U93" i="75" s="1"/>
  <c r="S93" i="75"/>
  <c r="T93" i="75"/>
  <c r="Q94" i="75"/>
  <c r="U94" i="75" s="1"/>
  <c r="R94" i="75"/>
  <c r="S94" i="75"/>
  <c r="T94" i="75"/>
  <c r="Q95" i="75"/>
  <c r="R95" i="75"/>
  <c r="U95" i="75" s="1"/>
  <c r="S95" i="75"/>
  <c r="T95" i="75"/>
  <c r="Q96" i="75"/>
  <c r="R96" i="75"/>
  <c r="S96" i="75"/>
  <c r="U96" i="75" s="1"/>
  <c r="T96" i="75"/>
  <c r="Q97" i="75"/>
  <c r="R97" i="75"/>
  <c r="U97" i="75" s="1"/>
  <c r="S97" i="75"/>
  <c r="T97" i="75"/>
  <c r="Q98" i="75"/>
  <c r="R98" i="75"/>
  <c r="S98" i="75"/>
  <c r="T98" i="75"/>
  <c r="U98" i="75"/>
  <c r="Q99" i="75"/>
  <c r="R99" i="75"/>
  <c r="U99" i="75" s="1"/>
  <c r="S99" i="75"/>
  <c r="T99" i="75"/>
  <c r="Q100" i="75"/>
  <c r="R100" i="75"/>
  <c r="U100" i="75" s="1"/>
  <c r="S100" i="75"/>
  <c r="T100" i="75"/>
  <c r="Q101" i="75"/>
  <c r="R101" i="75"/>
  <c r="U101" i="75" s="1"/>
  <c r="S101" i="75"/>
  <c r="T101" i="75"/>
  <c r="Q102" i="75"/>
  <c r="R102" i="75"/>
  <c r="S102" i="75"/>
  <c r="T102" i="75"/>
  <c r="U102" i="75"/>
  <c r="Q103" i="75"/>
  <c r="R103" i="75"/>
  <c r="S103" i="75"/>
  <c r="T103" i="75"/>
  <c r="Q104" i="75"/>
  <c r="R104" i="75"/>
  <c r="S104" i="75"/>
  <c r="T104" i="75"/>
  <c r="Q105" i="75"/>
  <c r="R105" i="75"/>
  <c r="U105" i="75" s="1"/>
  <c r="S105" i="75"/>
  <c r="T105" i="75"/>
  <c r="Q106" i="75"/>
  <c r="U106" i="75" s="1"/>
  <c r="R106" i="75"/>
  <c r="S106" i="75"/>
  <c r="T106" i="75"/>
  <c r="Q107" i="75"/>
  <c r="R107" i="75"/>
  <c r="S107" i="75"/>
  <c r="T107" i="75"/>
  <c r="U107" i="75" s="1"/>
  <c r="Q108" i="75"/>
  <c r="R108" i="75"/>
  <c r="S108" i="75"/>
  <c r="U108" i="75" s="1"/>
  <c r="T108" i="75"/>
  <c r="Q109" i="75"/>
  <c r="R109" i="75"/>
  <c r="U109" i="75" s="1"/>
  <c r="S109" i="75"/>
  <c r="T109" i="75"/>
  <c r="Q110" i="75"/>
  <c r="R110" i="75"/>
  <c r="S110" i="75"/>
  <c r="T110" i="75"/>
  <c r="U110" i="75"/>
  <c r="Q111" i="75"/>
  <c r="R111" i="75"/>
  <c r="S111" i="75"/>
  <c r="T111" i="75"/>
  <c r="U111" i="75" s="1"/>
  <c r="Q112" i="75"/>
  <c r="R112" i="75"/>
  <c r="S112" i="75"/>
  <c r="U112" i="75" s="1"/>
  <c r="T112" i="75"/>
  <c r="Q113" i="75"/>
  <c r="R113" i="75"/>
  <c r="U113" i="75" s="1"/>
  <c r="S113" i="75"/>
  <c r="T113" i="75"/>
  <c r="Q114" i="75"/>
  <c r="R114" i="75"/>
  <c r="S114" i="75"/>
  <c r="T114" i="75"/>
  <c r="U114" i="75"/>
  <c r="Q115" i="75"/>
  <c r="R115" i="75"/>
  <c r="S115" i="75"/>
  <c r="T115" i="75"/>
  <c r="U115" i="75" s="1"/>
  <c r="Q116" i="75"/>
  <c r="R116" i="75"/>
  <c r="U116" i="75" s="1"/>
  <c r="S116" i="75"/>
  <c r="T116" i="75"/>
  <c r="Q117" i="75"/>
  <c r="R117" i="75"/>
  <c r="U117" i="75" s="1"/>
  <c r="S117" i="75"/>
  <c r="T117" i="75"/>
  <c r="Q118" i="75"/>
  <c r="R118" i="75"/>
  <c r="S118" i="75"/>
  <c r="T118" i="75"/>
  <c r="U118" i="75"/>
  <c r="Q119" i="75"/>
  <c r="R119" i="75"/>
  <c r="S119" i="75"/>
  <c r="T119" i="75"/>
  <c r="U119" i="75" s="1"/>
  <c r="Q120" i="75"/>
  <c r="R120" i="75"/>
  <c r="S120" i="75"/>
  <c r="T120" i="75"/>
  <c r="Q121" i="75"/>
  <c r="R121" i="75"/>
  <c r="U121" i="75" s="1"/>
  <c r="S121" i="75"/>
  <c r="T121" i="75"/>
  <c r="Q122" i="75"/>
  <c r="R122" i="75"/>
  <c r="S122" i="75"/>
  <c r="T122" i="75"/>
  <c r="U122" i="75"/>
  <c r="Q123" i="75"/>
  <c r="R123" i="75"/>
  <c r="S123" i="75"/>
  <c r="U123" i="75" s="1"/>
  <c r="T123" i="75"/>
  <c r="Q124" i="75"/>
  <c r="V123" i="75" s="1"/>
  <c r="R124" i="75"/>
  <c r="U124" i="75" s="1"/>
  <c r="S124" i="75"/>
  <c r="X123" i="75" s="1"/>
  <c r="T124" i="75"/>
  <c r="Q125" i="75"/>
  <c r="R125" i="75"/>
  <c r="S125" i="75"/>
  <c r="T125" i="75"/>
  <c r="U125" i="75"/>
  <c r="Q126" i="75"/>
  <c r="R126" i="75"/>
  <c r="S126" i="75"/>
  <c r="T126" i="75"/>
  <c r="U126" i="75" s="1"/>
  <c r="Q127" i="75"/>
  <c r="R127" i="75"/>
  <c r="S127" i="75"/>
  <c r="U127" i="75" s="1"/>
  <c r="T127" i="75"/>
  <c r="Q128" i="75"/>
  <c r="R128" i="75"/>
  <c r="U128" i="75" s="1"/>
  <c r="S128" i="75"/>
  <c r="T128" i="75"/>
  <c r="Q129" i="75"/>
  <c r="R129" i="75"/>
  <c r="S129" i="75"/>
  <c r="T129" i="75"/>
  <c r="U129" i="75" s="1"/>
  <c r="X129" i="75"/>
  <c r="Q130" i="75"/>
  <c r="V129" i="75" s="1"/>
  <c r="I129" i="75" s="1"/>
  <c r="R130" i="75"/>
  <c r="W129" i="75" s="1"/>
  <c r="S130" i="75"/>
  <c r="U130" i="75" s="1"/>
  <c r="T130" i="75"/>
  <c r="Y129" i="75" s="1"/>
  <c r="Q131" i="75"/>
  <c r="R131" i="75"/>
  <c r="U131" i="75" s="1"/>
  <c r="S131" i="75"/>
  <c r="T131" i="75"/>
  <c r="Q133" i="75"/>
  <c r="R133" i="75"/>
  <c r="S133" i="75"/>
  <c r="T133" i="75"/>
  <c r="U133" i="75"/>
  <c r="Q134" i="75"/>
  <c r="R134" i="75"/>
  <c r="S134" i="75"/>
  <c r="T134" i="75"/>
  <c r="U134" i="75" s="1"/>
  <c r="Q135" i="75"/>
  <c r="R135" i="75"/>
  <c r="U135" i="75" s="1"/>
  <c r="S135" i="75"/>
  <c r="T135" i="75"/>
  <c r="Q136" i="75"/>
  <c r="V135" i="75" s="1"/>
  <c r="R136" i="75"/>
  <c r="W135" i="75" s="1"/>
  <c r="S136" i="75"/>
  <c r="T136" i="75"/>
  <c r="Y135" i="75" s="1"/>
  <c r="U136" i="75"/>
  <c r="Q137" i="75"/>
  <c r="R137" i="75"/>
  <c r="S137" i="75"/>
  <c r="T137" i="75"/>
  <c r="U137" i="75" s="1"/>
  <c r="Q138" i="75"/>
  <c r="R138" i="75"/>
  <c r="S138" i="75"/>
  <c r="U138" i="75" s="1"/>
  <c r="T138" i="75"/>
  <c r="Q139" i="75"/>
  <c r="R139" i="75"/>
  <c r="U139" i="75" s="1"/>
  <c r="S139" i="75"/>
  <c r="T139" i="75"/>
  <c r="Q140" i="75"/>
  <c r="R140" i="75"/>
  <c r="S140" i="75"/>
  <c r="T140" i="75"/>
  <c r="U140" i="75"/>
  <c r="Q141" i="75"/>
  <c r="R141" i="75"/>
  <c r="S141" i="75"/>
  <c r="T141" i="75"/>
  <c r="U141" i="75" s="1"/>
  <c r="Q142" i="75"/>
  <c r="R142" i="75"/>
  <c r="S142" i="75"/>
  <c r="U142" i="75" s="1"/>
  <c r="T142" i="75"/>
  <c r="Q143" i="75"/>
  <c r="R143" i="75"/>
  <c r="U143" i="75" s="1"/>
  <c r="S143" i="75"/>
  <c r="T143" i="75"/>
  <c r="Q144" i="75"/>
  <c r="R144" i="75"/>
  <c r="S144" i="75"/>
  <c r="T144" i="75"/>
  <c r="U144" i="75" s="1"/>
  <c r="Q146" i="75"/>
  <c r="R146" i="75"/>
  <c r="S146" i="75"/>
  <c r="U146" i="75" s="1"/>
  <c r="T146" i="75"/>
  <c r="Q148" i="75"/>
  <c r="R148" i="75"/>
  <c r="U148" i="75" s="1"/>
  <c r="S148" i="75"/>
  <c r="T148" i="75"/>
  <c r="Q149" i="75"/>
  <c r="R149" i="75"/>
  <c r="S149" i="75"/>
  <c r="T149" i="75"/>
  <c r="U149" i="75"/>
  <c r="Q150" i="75"/>
  <c r="R150" i="75"/>
  <c r="S150" i="75"/>
  <c r="T150" i="75"/>
  <c r="U150" i="75" s="1"/>
  <c r="Q151" i="75"/>
  <c r="R151" i="75"/>
  <c r="U151" i="75" s="1"/>
  <c r="S151" i="75"/>
  <c r="T151" i="75"/>
  <c r="Q152" i="75"/>
  <c r="R152" i="75"/>
  <c r="U152" i="75" s="1"/>
  <c r="S152" i="75"/>
  <c r="T152" i="75"/>
  <c r="Q153" i="75"/>
  <c r="R153" i="75"/>
  <c r="S153" i="75"/>
  <c r="T153" i="75"/>
  <c r="U153" i="75"/>
  <c r="Q154" i="75"/>
  <c r="R154" i="75"/>
  <c r="S154" i="75"/>
  <c r="T154" i="75"/>
  <c r="U154" i="75" s="1"/>
  <c r="Q155" i="75"/>
  <c r="R155" i="75"/>
  <c r="S155" i="75"/>
  <c r="T155" i="75"/>
  <c r="Q156" i="75"/>
  <c r="R156" i="75"/>
  <c r="U156" i="75" s="1"/>
  <c r="S156" i="75"/>
  <c r="T156" i="75"/>
  <c r="Q157" i="75"/>
  <c r="R157" i="75"/>
  <c r="S157" i="75"/>
  <c r="T157" i="75"/>
  <c r="U157" i="75" s="1"/>
  <c r="Q158" i="75"/>
  <c r="R158" i="75"/>
  <c r="S158" i="75"/>
  <c r="X157" i="75" s="1"/>
  <c r="T158" i="75"/>
  <c r="Y157" i="75" s="1"/>
  <c r="Q159" i="75"/>
  <c r="R159" i="75"/>
  <c r="U159" i="75" s="1"/>
  <c r="S159" i="75"/>
  <c r="T159" i="75"/>
  <c r="Q160" i="75"/>
  <c r="R160" i="75"/>
  <c r="S160" i="75"/>
  <c r="T160" i="75"/>
  <c r="U160" i="75"/>
  <c r="Q161" i="75"/>
  <c r="R161" i="75"/>
  <c r="U161" i="75" s="1"/>
  <c r="S161" i="75"/>
  <c r="T161" i="75"/>
  <c r="W161" i="75"/>
  <c r="Q162" i="75"/>
  <c r="V161" i="75" s="1"/>
  <c r="R162" i="75"/>
  <c r="U162" i="75" s="1"/>
  <c r="S162" i="75"/>
  <c r="X161" i="75" s="1"/>
  <c r="T162" i="75"/>
  <c r="Q163" i="75"/>
  <c r="U163" i="75" s="1"/>
  <c r="R163" i="75"/>
  <c r="S163" i="75"/>
  <c r="T163" i="75"/>
  <c r="Q164" i="75"/>
  <c r="R164" i="75"/>
  <c r="S164" i="75"/>
  <c r="T164" i="75"/>
  <c r="Q165" i="75"/>
  <c r="R165" i="75"/>
  <c r="S165" i="75"/>
  <c r="T165" i="75"/>
  <c r="Q166" i="75"/>
  <c r="R166" i="75"/>
  <c r="U166" i="75" s="1"/>
  <c r="S166" i="75"/>
  <c r="T166" i="75"/>
  <c r="Q167" i="75"/>
  <c r="R167" i="75"/>
  <c r="S167" i="75"/>
  <c r="T167" i="75"/>
  <c r="U167" i="75"/>
  <c r="Q168" i="75"/>
  <c r="R168" i="75"/>
  <c r="S168" i="75"/>
  <c r="U168" i="75" s="1"/>
  <c r="T168" i="75"/>
  <c r="Q169" i="75"/>
  <c r="R169" i="75"/>
  <c r="S169" i="75"/>
  <c r="T169" i="75"/>
  <c r="Q170" i="75"/>
  <c r="R170" i="75"/>
  <c r="U170" i="75" s="1"/>
  <c r="S170" i="75"/>
  <c r="T170" i="75"/>
  <c r="Q171" i="75"/>
  <c r="R171" i="75"/>
  <c r="S171" i="75"/>
  <c r="T171" i="75"/>
  <c r="U171" i="75"/>
  <c r="Q172" i="75"/>
  <c r="R172" i="75"/>
  <c r="S172" i="75"/>
  <c r="T172" i="75"/>
  <c r="U172" i="75" s="1"/>
  <c r="Q173" i="75"/>
  <c r="R173" i="75"/>
  <c r="U173" i="75" s="1"/>
  <c r="S173" i="75"/>
  <c r="T173" i="75"/>
  <c r="Q174" i="75"/>
  <c r="V173" i="75" s="1"/>
  <c r="R174" i="75"/>
  <c r="W173" i="75" s="1"/>
  <c r="S174" i="75"/>
  <c r="T174" i="75"/>
  <c r="Y173" i="75" s="1"/>
  <c r="Q175" i="75"/>
  <c r="R175" i="75"/>
  <c r="S175" i="75"/>
  <c r="T175" i="75"/>
  <c r="U175" i="75" s="1"/>
  <c r="Q176" i="75"/>
  <c r="R176" i="75"/>
  <c r="S176" i="75"/>
  <c r="U176" i="75" s="1"/>
  <c r="T176" i="75"/>
  <c r="Q177" i="75"/>
  <c r="R177" i="75"/>
  <c r="U177" i="75" s="1"/>
  <c r="S177" i="75"/>
  <c r="T177" i="75"/>
  <c r="Q178" i="75"/>
  <c r="R178" i="75"/>
  <c r="S178" i="75"/>
  <c r="T178" i="75"/>
  <c r="U178" i="75"/>
  <c r="Q179" i="75"/>
  <c r="R179" i="75"/>
  <c r="S179" i="75"/>
  <c r="U179" i="75" s="1"/>
  <c r="T179" i="75"/>
  <c r="Q180" i="75"/>
  <c r="V179" i="75" s="1"/>
  <c r="R180" i="75"/>
  <c r="U180" i="75" s="1"/>
  <c r="S180" i="75"/>
  <c r="X179" i="75" s="1"/>
  <c r="T180" i="75"/>
  <c r="Q181" i="75"/>
  <c r="R181" i="75"/>
  <c r="S181" i="75"/>
  <c r="T181" i="75"/>
  <c r="U181" i="75"/>
  <c r="Q182" i="75"/>
  <c r="R182" i="75"/>
  <c r="S182" i="75"/>
  <c r="T182" i="75"/>
  <c r="Q183" i="75"/>
  <c r="R183" i="75"/>
  <c r="S183" i="75"/>
  <c r="T183" i="75"/>
  <c r="Q184" i="75"/>
  <c r="R184" i="75"/>
  <c r="U184" i="75" s="1"/>
  <c r="S184" i="75"/>
  <c r="T184" i="75"/>
  <c r="Q185" i="75"/>
  <c r="U185" i="75" s="1"/>
  <c r="R185" i="75"/>
  <c r="S185" i="75"/>
  <c r="T185" i="75"/>
  <c r="Q186" i="75"/>
  <c r="R186" i="75"/>
  <c r="S186" i="75"/>
  <c r="T186" i="75"/>
  <c r="Q187" i="75"/>
  <c r="R187" i="75"/>
  <c r="S187" i="75"/>
  <c r="T187" i="75"/>
  <c r="Q188" i="75"/>
  <c r="R188" i="75"/>
  <c r="U188" i="75" s="1"/>
  <c r="S188" i="75"/>
  <c r="T188" i="75"/>
  <c r="Q189" i="75"/>
  <c r="R189" i="75"/>
  <c r="S189" i="75"/>
  <c r="T189" i="75"/>
  <c r="U189" i="75"/>
  <c r="Q190" i="75"/>
  <c r="R190" i="75"/>
  <c r="S190" i="75"/>
  <c r="U190" i="75" s="1"/>
  <c r="T190" i="75"/>
  <c r="I191" i="75"/>
  <c r="Q191" i="75"/>
  <c r="R191" i="75"/>
  <c r="U191" i="75" s="1"/>
  <c r="S191" i="75"/>
  <c r="T191" i="75"/>
  <c r="Q192" i="75"/>
  <c r="R192" i="75"/>
  <c r="S192" i="75"/>
  <c r="T192" i="75"/>
  <c r="U192" i="75"/>
  <c r="Q193" i="75"/>
  <c r="R193" i="75"/>
  <c r="S193" i="75"/>
  <c r="T193" i="75"/>
  <c r="Q194" i="75"/>
  <c r="R194" i="75"/>
  <c r="S194" i="75"/>
  <c r="U194" i="75" s="1"/>
  <c r="T194" i="75"/>
  <c r="Q195" i="75"/>
  <c r="R195" i="75"/>
  <c r="U195" i="75" s="1"/>
  <c r="S195" i="75"/>
  <c r="T195" i="75"/>
  <c r="Q196" i="75"/>
  <c r="R196" i="75"/>
  <c r="S196" i="75"/>
  <c r="T196" i="75"/>
  <c r="U196" i="75"/>
  <c r="Q197" i="75"/>
  <c r="R197" i="75"/>
  <c r="S197" i="75"/>
  <c r="T197" i="75"/>
  <c r="U197" i="75" s="1"/>
  <c r="Q198" i="75"/>
  <c r="R198" i="75"/>
  <c r="S198" i="75"/>
  <c r="U198" i="75" s="1"/>
  <c r="T198" i="75"/>
  <c r="Q199" i="75"/>
  <c r="R199" i="75"/>
  <c r="U199" i="75" s="1"/>
  <c r="S199" i="75"/>
  <c r="T199" i="75"/>
  <c r="Q200" i="75"/>
  <c r="R200" i="75"/>
  <c r="S200" i="75"/>
  <c r="T200" i="75"/>
  <c r="U200" i="75"/>
  <c r="Q201" i="75"/>
  <c r="R201" i="75"/>
  <c r="S201" i="75"/>
  <c r="U201" i="75" s="1"/>
  <c r="T201" i="75"/>
  <c r="Q202" i="75"/>
  <c r="V201" i="75" s="1"/>
  <c r="R202" i="75"/>
  <c r="S202" i="75"/>
  <c r="T202" i="75"/>
  <c r="U202" i="75" s="1"/>
  <c r="Q203" i="75"/>
  <c r="R203" i="75"/>
  <c r="S203" i="75"/>
  <c r="U203" i="75" s="1"/>
  <c r="T203" i="75"/>
  <c r="Q204" i="75"/>
  <c r="R204" i="75"/>
  <c r="U204" i="75" s="1"/>
  <c r="S204" i="75"/>
  <c r="T204" i="75"/>
  <c r="Q205" i="75"/>
  <c r="R205" i="75"/>
  <c r="S205" i="75"/>
  <c r="T205" i="75"/>
  <c r="U205" i="75"/>
  <c r="Q206" i="75"/>
  <c r="R206" i="75"/>
  <c r="S206" i="75"/>
  <c r="T206" i="75"/>
  <c r="Q207" i="75"/>
  <c r="R207" i="75"/>
  <c r="U207" i="75" s="1"/>
  <c r="S207" i="75"/>
  <c r="T207" i="75"/>
  <c r="V207" i="75"/>
  <c r="Q208" i="75"/>
  <c r="R208" i="75"/>
  <c r="W207" i="75" s="1"/>
  <c r="S208" i="75"/>
  <c r="T208" i="75"/>
  <c r="Y207" i="75" s="1"/>
  <c r="U208" i="75"/>
  <c r="Q209" i="75"/>
  <c r="R209" i="75"/>
  <c r="U209" i="75" s="1"/>
  <c r="S209" i="75"/>
  <c r="T209" i="75"/>
  <c r="Q210" i="75"/>
  <c r="R210" i="75"/>
  <c r="S210" i="75"/>
  <c r="U210" i="75" s="1"/>
  <c r="T210" i="75"/>
  <c r="Q211" i="75"/>
  <c r="R211" i="75"/>
  <c r="U211" i="75" s="1"/>
  <c r="S211" i="75"/>
  <c r="T211" i="75"/>
  <c r="Q212" i="75"/>
  <c r="R212" i="75"/>
  <c r="S212" i="75"/>
  <c r="T212" i="75"/>
  <c r="U212" i="75"/>
  <c r="Q213" i="75"/>
  <c r="R213" i="75"/>
  <c r="S213" i="75"/>
  <c r="U213" i="75" s="1"/>
  <c r="T213" i="75"/>
  <c r="W213" i="75"/>
  <c r="Q214" i="75"/>
  <c r="V213" i="75" s="1"/>
  <c r="R214" i="75"/>
  <c r="U214" i="75" s="1"/>
  <c r="S214" i="75"/>
  <c r="X213" i="75" s="1"/>
  <c r="T214" i="75"/>
  <c r="Q215" i="75"/>
  <c r="U215" i="75" s="1"/>
  <c r="R215" i="75"/>
  <c r="S215" i="75"/>
  <c r="T215" i="75"/>
  <c r="Q216" i="75"/>
  <c r="R216" i="75"/>
  <c r="S216" i="75"/>
  <c r="T216" i="75"/>
  <c r="Q217" i="75"/>
  <c r="R217" i="75"/>
  <c r="S217" i="75"/>
  <c r="U217" i="75" s="1"/>
  <c r="T217" i="75"/>
  <c r="Q218" i="75"/>
  <c r="R218" i="75"/>
  <c r="U218" i="75" s="1"/>
  <c r="S218" i="75"/>
  <c r="T218" i="75"/>
  <c r="Q3" i="74"/>
  <c r="R3" i="74"/>
  <c r="U3" i="74" s="1"/>
  <c r="S3" i="74"/>
  <c r="T3" i="74"/>
  <c r="Q4" i="74"/>
  <c r="V3" i="74" s="1"/>
  <c r="R4" i="74"/>
  <c r="U4" i="74" s="1"/>
  <c r="S4" i="74"/>
  <c r="X3" i="74" s="1"/>
  <c r="T4" i="74"/>
  <c r="Y3" i="74" s="1"/>
  <c r="Q5" i="74"/>
  <c r="U5" i="74" s="1"/>
  <c r="R5" i="74"/>
  <c r="S5" i="74"/>
  <c r="T5" i="74"/>
  <c r="Q6" i="74"/>
  <c r="R6" i="74"/>
  <c r="S6" i="74"/>
  <c r="U6" i="74" s="1"/>
  <c r="T6" i="74"/>
  <c r="T28" i="74" s="1"/>
  <c r="Q7" i="74"/>
  <c r="R7" i="74"/>
  <c r="U7" i="74" s="1"/>
  <c r="S7" i="74"/>
  <c r="T7" i="74"/>
  <c r="Q8" i="74"/>
  <c r="R8" i="74"/>
  <c r="U8" i="74" s="1"/>
  <c r="S8" i="74"/>
  <c r="T8" i="74"/>
  <c r="Q9" i="74"/>
  <c r="R9" i="74"/>
  <c r="S9" i="74"/>
  <c r="T9" i="74"/>
  <c r="U9" i="74"/>
  <c r="Q10" i="74"/>
  <c r="R10" i="74"/>
  <c r="S10" i="74"/>
  <c r="U10" i="74" s="1"/>
  <c r="T10" i="74"/>
  <c r="Q11" i="74"/>
  <c r="R11" i="74"/>
  <c r="U11" i="74" s="1"/>
  <c r="S11" i="74"/>
  <c r="T11" i="74"/>
  <c r="Q12" i="74"/>
  <c r="U12" i="74" s="1"/>
  <c r="R12" i="74"/>
  <c r="W11" i="74" s="1"/>
  <c r="S12" i="74"/>
  <c r="X11" i="74" s="1"/>
  <c r="T12" i="74"/>
  <c r="Y11" i="74" s="1"/>
  <c r="Q13" i="74"/>
  <c r="R13" i="74"/>
  <c r="S13" i="74"/>
  <c r="U13" i="74" s="1"/>
  <c r="T13" i="74"/>
  <c r="Q14" i="74"/>
  <c r="R14" i="74"/>
  <c r="U14" i="74" s="1"/>
  <c r="S14" i="74"/>
  <c r="T14" i="74"/>
  <c r="Q15" i="74"/>
  <c r="R15" i="74"/>
  <c r="U15" i="74" s="1"/>
  <c r="S15" i="74"/>
  <c r="T15" i="74"/>
  <c r="Q16" i="74"/>
  <c r="R16" i="74"/>
  <c r="S16" i="74"/>
  <c r="T16" i="74"/>
  <c r="U16" i="74"/>
  <c r="Q17" i="74"/>
  <c r="R17" i="74"/>
  <c r="U17" i="74" s="1"/>
  <c r="S17" i="74"/>
  <c r="T17" i="74"/>
  <c r="W17" i="74"/>
  <c r="S18" i="74"/>
  <c r="X17" i="74" s="1"/>
  <c r="T18" i="74"/>
  <c r="Y17" i="74" s="1"/>
  <c r="Q19" i="74"/>
  <c r="R19" i="74"/>
  <c r="U19" i="74" s="1"/>
  <c r="S19" i="74"/>
  <c r="T19" i="74"/>
  <c r="Q20" i="74"/>
  <c r="V17" i="74" s="1"/>
  <c r="S20" i="74"/>
  <c r="T20" i="74"/>
  <c r="Q21" i="74"/>
  <c r="R21" i="74"/>
  <c r="S21" i="74"/>
  <c r="T21" i="74"/>
  <c r="U21" i="74"/>
  <c r="Q22" i="74"/>
  <c r="V21" i="74" s="1"/>
  <c r="R22" i="74"/>
  <c r="W21" i="74" s="1"/>
  <c r="S22" i="74"/>
  <c r="U22" i="74" s="1"/>
  <c r="T22" i="74"/>
  <c r="Y21" i="74" s="1"/>
  <c r="Q23" i="74"/>
  <c r="R23" i="74"/>
  <c r="U23" i="74" s="1"/>
  <c r="S23" i="74"/>
  <c r="T23" i="74"/>
  <c r="Q24" i="74"/>
  <c r="R24" i="74"/>
  <c r="U24" i="74" s="1"/>
  <c r="S24" i="74"/>
  <c r="T24" i="74"/>
  <c r="Q25" i="74"/>
  <c r="R25" i="74"/>
  <c r="S25" i="74"/>
  <c r="T25" i="74"/>
  <c r="U25" i="74"/>
  <c r="Q26" i="74"/>
  <c r="R26" i="74"/>
  <c r="S26" i="74"/>
  <c r="U26" i="74" s="1"/>
  <c r="T26" i="74"/>
  <c r="U31" i="74"/>
  <c r="Q3" i="73"/>
  <c r="R3" i="73"/>
  <c r="S3" i="73"/>
  <c r="T3" i="73"/>
  <c r="U3" i="73" s="1"/>
  <c r="Q4" i="73"/>
  <c r="V3" i="73" s="1"/>
  <c r="R4" i="73"/>
  <c r="W3" i="73" s="1"/>
  <c r="S4" i="73"/>
  <c r="U4" i="73" s="1"/>
  <c r="T4" i="73"/>
  <c r="Y3" i="73" s="1"/>
  <c r="Q5" i="73"/>
  <c r="R5" i="73"/>
  <c r="U5" i="73" s="1"/>
  <c r="S5" i="73"/>
  <c r="T5" i="73"/>
  <c r="Q6" i="73"/>
  <c r="R6" i="73"/>
  <c r="S6" i="73"/>
  <c r="T6" i="73"/>
  <c r="U6" i="73"/>
  <c r="Q7" i="73"/>
  <c r="R7" i="73"/>
  <c r="S7" i="73"/>
  <c r="T7" i="73"/>
  <c r="U7" i="73" s="1"/>
  <c r="Q8" i="73"/>
  <c r="R8" i="73"/>
  <c r="S8" i="73"/>
  <c r="U8" i="73" s="1"/>
  <c r="T8" i="73"/>
  <c r="Q9" i="73"/>
  <c r="R9" i="73"/>
  <c r="U9" i="73" s="1"/>
  <c r="S9" i="73"/>
  <c r="T9" i="73"/>
  <c r="Q10" i="73"/>
  <c r="V9" i="73" s="1"/>
  <c r="R10" i="73"/>
  <c r="W9" i="73" s="1"/>
  <c r="S10" i="73"/>
  <c r="X9" i="73" s="1"/>
  <c r="T10" i="73"/>
  <c r="Y9" i="73" s="1"/>
  <c r="U10" i="73"/>
  <c r="Q11" i="73"/>
  <c r="R11" i="73"/>
  <c r="S11" i="73"/>
  <c r="T11" i="73"/>
  <c r="U11" i="73" s="1"/>
  <c r="Q12" i="73"/>
  <c r="R12" i="73"/>
  <c r="S12" i="73"/>
  <c r="U12" i="73" s="1"/>
  <c r="T12" i="73"/>
  <c r="Q13" i="73"/>
  <c r="R13" i="73"/>
  <c r="U13" i="73" s="1"/>
  <c r="S13" i="73"/>
  <c r="T13" i="73"/>
  <c r="Q14" i="73"/>
  <c r="V13" i="73" s="1"/>
  <c r="R14" i="73"/>
  <c r="W13" i="73" s="1"/>
  <c r="S14" i="73"/>
  <c r="X13" i="73" s="1"/>
  <c r="T14" i="73"/>
  <c r="Y13" i="73" s="1"/>
  <c r="U14" i="73"/>
  <c r="Q15" i="73"/>
  <c r="R15" i="73"/>
  <c r="S15" i="73"/>
  <c r="U15" i="73" s="1"/>
  <c r="T15" i="73"/>
  <c r="Q16" i="73"/>
  <c r="V15" i="73" s="1"/>
  <c r="I15" i="73" s="1"/>
  <c r="R16" i="73"/>
  <c r="W15" i="73" s="1"/>
  <c r="S16" i="73"/>
  <c r="X15" i="73" s="1"/>
  <c r="T16" i="73"/>
  <c r="Y15" i="73" s="1"/>
  <c r="Q17" i="73"/>
  <c r="R17" i="73"/>
  <c r="S17" i="73"/>
  <c r="T17" i="73"/>
  <c r="U17" i="73"/>
  <c r="Q18" i="73"/>
  <c r="R18" i="73"/>
  <c r="S18" i="73"/>
  <c r="T18" i="73"/>
  <c r="U18" i="73" s="1"/>
  <c r="Q19" i="73"/>
  <c r="R19" i="73"/>
  <c r="S19" i="73"/>
  <c r="U19" i="73" s="1"/>
  <c r="T19" i="73"/>
  <c r="Q20" i="73"/>
  <c r="R20" i="73"/>
  <c r="U20" i="73" s="1"/>
  <c r="S20" i="73"/>
  <c r="T20" i="73"/>
  <c r="Q21" i="73"/>
  <c r="R21" i="73"/>
  <c r="S21" i="73"/>
  <c r="T21" i="73"/>
  <c r="U21" i="73"/>
  <c r="Q22" i="73"/>
  <c r="R22" i="73"/>
  <c r="S22" i="73"/>
  <c r="T22" i="73"/>
  <c r="U22" i="73" s="1"/>
  <c r="Q23" i="73"/>
  <c r="R23" i="73"/>
  <c r="S23" i="73"/>
  <c r="U23" i="73" s="1"/>
  <c r="T23" i="73"/>
  <c r="Q24" i="73"/>
  <c r="R24" i="73"/>
  <c r="U24" i="73" s="1"/>
  <c r="S24" i="73"/>
  <c r="T24" i="73"/>
  <c r="Q25" i="73"/>
  <c r="R25" i="73"/>
  <c r="S25" i="73"/>
  <c r="T25" i="73"/>
  <c r="U25" i="73"/>
  <c r="Q26" i="73"/>
  <c r="R26" i="73"/>
  <c r="S26" i="73"/>
  <c r="T26" i="73"/>
  <c r="U26" i="73" s="1"/>
  <c r="Q27" i="73"/>
  <c r="R27" i="73"/>
  <c r="S27" i="73"/>
  <c r="U27" i="73" s="1"/>
  <c r="T27" i="73"/>
  <c r="Q28" i="73"/>
  <c r="R28" i="73"/>
  <c r="U28" i="73" s="1"/>
  <c r="S28" i="73"/>
  <c r="T28" i="73"/>
  <c r="Q29" i="73"/>
  <c r="R29" i="73"/>
  <c r="S29" i="73"/>
  <c r="T29" i="73"/>
  <c r="U29" i="73" s="1"/>
  <c r="Q30" i="73"/>
  <c r="V29" i="73" s="1"/>
  <c r="R30" i="73"/>
  <c r="W29" i="73" s="1"/>
  <c r="S30" i="73"/>
  <c r="U30" i="73" s="1"/>
  <c r="T30" i="73"/>
  <c r="Y29" i="73" s="1"/>
  <c r="Q31" i="73"/>
  <c r="R31" i="73"/>
  <c r="U31" i="73" s="1"/>
  <c r="S31" i="73"/>
  <c r="T31" i="73"/>
  <c r="Q32" i="73"/>
  <c r="R32" i="73"/>
  <c r="S32" i="73"/>
  <c r="T32" i="73"/>
  <c r="U32" i="73"/>
  <c r="Q33" i="73"/>
  <c r="R33" i="73"/>
  <c r="S33" i="73"/>
  <c r="U33" i="73" s="1"/>
  <c r="T33" i="73"/>
  <c r="Q34" i="73"/>
  <c r="V33" i="73" s="1"/>
  <c r="I33" i="73" s="1"/>
  <c r="R34" i="73"/>
  <c r="W33" i="73" s="1"/>
  <c r="S34" i="73"/>
  <c r="X33" i="73" s="1"/>
  <c r="T34" i="73"/>
  <c r="Y33" i="73" s="1"/>
  <c r="Q35" i="73"/>
  <c r="R35" i="73"/>
  <c r="S35" i="73"/>
  <c r="T35" i="73"/>
  <c r="U35" i="73"/>
  <c r="Q36" i="73"/>
  <c r="R36" i="73"/>
  <c r="S36" i="73"/>
  <c r="T36" i="73"/>
  <c r="U36" i="73" s="1"/>
  <c r="Q37" i="73"/>
  <c r="R37" i="73"/>
  <c r="U37" i="73" s="1"/>
  <c r="S37" i="73"/>
  <c r="T37" i="73"/>
  <c r="Q38" i="73"/>
  <c r="V37" i="73" s="1"/>
  <c r="R38" i="73"/>
  <c r="W37" i="73" s="1"/>
  <c r="T38" i="73"/>
  <c r="Y37" i="73" s="1"/>
  <c r="Q39" i="73"/>
  <c r="R39" i="73"/>
  <c r="S39" i="73"/>
  <c r="T39" i="73"/>
  <c r="U39" i="73"/>
  <c r="Q40" i="73"/>
  <c r="R40" i="73"/>
  <c r="S40" i="73"/>
  <c r="X37" i="73" s="1"/>
  <c r="T40" i="73"/>
  <c r="U40" i="73" s="1"/>
  <c r="Q41" i="73"/>
  <c r="R41" i="73"/>
  <c r="S41" i="73"/>
  <c r="U41" i="73" s="1"/>
  <c r="T41" i="73"/>
  <c r="Q42" i="73"/>
  <c r="R42" i="73"/>
  <c r="U42" i="73" s="1"/>
  <c r="S42" i="73"/>
  <c r="T42" i="73"/>
  <c r="Q43" i="73"/>
  <c r="R43" i="73"/>
  <c r="S43" i="73"/>
  <c r="T43" i="73"/>
  <c r="U43" i="73"/>
  <c r="Q44" i="73"/>
  <c r="R44" i="73"/>
  <c r="S44" i="73"/>
  <c r="T44" i="73"/>
  <c r="U44" i="73" s="1"/>
  <c r="Q45" i="73"/>
  <c r="R45" i="73"/>
  <c r="U45" i="73" s="1"/>
  <c r="S45" i="73"/>
  <c r="T45" i="73"/>
  <c r="Q46" i="73"/>
  <c r="V45" i="73" s="1"/>
  <c r="R46" i="73"/>
  <c r="W45" i="73" s="1"/>
  <c r="S46" i="73"/>
  <c r="X45" i="73" s="1"/>
  <c r="T46" i="73"/>
  <c r="Y45" i="73" s="1"/>
  <c r="U46" i="73"/>
  <c r="Q47" i="73"/>
  <c r="R47" i="73"/>
  <c r="S47" i="73"/>
  <c r="T47" i="73"/>
  <c r="U47" i="73" s="1"/>
  <c r="Q48" i="73"/>
  <c r="R48" i="73"/>
  <c r="S48" i="73"/>
  <c r="U48" i="73" s="1"/>
  <c r="T48" i="73"/>
  <c r="Q49" i="73"/>
  <c r="R49" i="73"/>
  <c r="U49" i="73" s="1"/>
  <c r="S49" i="73"/>
  <c r="T49" i="73"/>
  <c r="Q50" i="73"/>
  <c r="R50" i="73"/>
  <c r="S50" i="73"/>
  <c r="T50" i="73"/>
  <c r="U50" i="73"/>
  <c r="Q51" i="73"/>
  <c r="R51" i="73"/>
  <c r="S51" i="73"/>
  <c r="T51" i="73"/>
  <c r="U51" i="73" s="1"/>
  <c r="Q52" i="73"/>
  <c r="R52" i="73"/>
  <c r="S52" i="73"/>
  <c r="U52" i="73" s="1"/>
  <c r="T52" i="73"/>
  <c r="Q54" i="73"/>
  <c r="R54" i="73"/>
  <c r="T54" i="73"/>
  <c r="U57" i="73"/>
  <c r="U174" i="75" l="1"/>
  <c r="Y213" i="75"/>
  <c r="I213" i="75" s="1"/>
  <c r="X207" i="75"/>
  <c r="U186" i="75"/>
  <c r="U169" i="75"/>
  <c r="U164" i="75"/>
  <c r="Y161" i="75"/>
  <c r="I161" i="75" s="1"/>
  <c r="U158" i="75"/>
  <c r="U216" i="75"/>
  <c r="Y201" i="75"/>
  <c r="I201" i="75" s="1"/>
  <c r="U187" i="75"/>
  <c r="U182" i="75"/>
  <c r="Y179" i="75"/>
  <c r="W179" i="75"/>
  <c r="I179" i="75" s="1"/>
  <c r="X173" i="75"/>
  <c r="I173" i="75" s="1"/>
  <c r="U165" i="75"/>
  <c r="V157" i="75"/>
  <c r="I123" i="75"/>
  <c r="U103" i="75"/>
  <c r="I207" i="75"/>
  <c r="U206" i="75"/>
  <c r="U193" i="75"/>
  <c r="U183" i="75"/>
  <c r="U155" i="75"/>
  <c r="Y143" i="75"/>
  <c r="X135" i="75"/>
  <c r="I135" i="75" s="1"/>
  <c r="Y123" i="75"/>
  <c r="W123" i="75"/>
  <c r="U120" i="75"/>
  <c r="U104" i="75"/>
  <c r="I89" i="75"/>
  <c r="I3" i="75"/>
  <c r="W73" i="75"/>
  <c r="W41" i="75"/>
  <c r="W37" i="75"/>
  <c r="W157" i="75"/>
  <c r="U70" i="75"/>
  <c r="U66" i="75"/>
  <c r="U58" i="75"/>
  <c r="U50" i="75"/>
  <c r="U34" i="75"/>
  <c r="U22" i="75"/>
  <c r="U4" i="75"/>
  <c r="Y27" i="75"/>
  <c r="I17" i="74"/>
  <c r="I3" i="74"/>
  <c r="V11" i="74"/>
  <c r="I11" i="74" s="1"/>
  <c r="U20" i="74"/>
  <c r="W3" i="74"/>
  <c r="X21" i="74"/>
  <c r="I21" i="74" s="1"/>
  <c r="U18" i="74"/>
  <c r="I45" i="73"/>
  <c r="I37" i="73"/>
  <c r="U38" i="73"/>
  <c r="U34" i="73"/>
  <c r="U16" i="73"/>
  <c r="X29" i="73"/>
  <c r="I29" i="73" s="1"/>
  <c r="X3" i="73"/>
  <c r="I157" i="75" l="1"/>
  <c r="T78" i="61"/>
  <c r="S78" i="61"/>
  <c r="R78" i="61"/>
  <c r="Q78" i="61"/>
  <c r="T77" i="61"/>
  <c r="S77" i="61"/>
  <c r="R77" i="61"/>
  <c r="Q77" i="61"/>
  <c r="T30" i="61"/>
  <c r="S30" i="61"/>
  <c r="R30" i="61"/>
  <c r="Q30" i="61"/>
  <c r="T29" i="61"/>
  <c r="S29" i="61"/>
  <c r="R29" i="61"/>
  <c r="Q29" i="61"/>
  <c r="T28" i="61"/>
  <c r="S28" i="61"/>
  <c r="R28" i="61"/>
  <c r="Q28" i="61"/>
  <c r="T27" i="61"/>
  <c r="S27" i="61"/>
  <c r="R27" i="61"/>
  <c r="Q27" i="61"/>
  <c r="T26" i="68"/>
  <c r="S26" i="68"/>
  <c r="R26" i="68"/>
  <c r="Q26" i="68"/>
  <c r="U26" i="68" s="1"/>
  <c r="T24" i="68"/>
  <c r="S24" i="68"/>
  <c r="R24" i="68"/>
  <c r="Q24" i="68"/>
  <c r="T22" i="68"/>
  <c r="S22" i="68"/>
  <c r="R22" i="68"/>
  <c r="Q22" i="68"/>
  <c r="T20" i="68"/>
  <c r="S20" i="68"/>
  <c r="R20" i="68"/>
  <c r="Q20" i="68"/>
  <c r="U20" i="68" s="1"/>
  <c r="T24" i="62"/>
  <c r="S24" i="62"/>
  <c r="R24" i="62"/>
  <c r="Q24" i="62"/>
  <c r="T23" i="62"/>
  <c r="S23" i="62"/>
  <c r="R23" i="62"/>
  <c r="Q23" i="62"/>
  <c r="U77" i="61" l="1"/>
  <c r="U78" i="61"/>
  <c r="U24" i="62"/>
  <c r="U23" i="62"/>
  <c r="U22" i="68"/>
  <c r="U24" i="68"/>
  <c r="Q32" i="68"/>
  <c r="Q28" i="68"/>
  <c r="T88" i="61" l="1"/>
  <c r="R88" i="61"/>
  <c r="S88" i="61"/>
  <c r="T87" i="61"/>
  <c r="S87" i="61"/>
  <c r="R87" i="61"/>
  <c r="T29" i="68" l="1"/>
  <c r="S29" i="68"/>
  <c r="R29" i="68"/>
  <c r="Q29" i="68"/>
  <c r="T30" i="68"/>
  <c r="S30" i="68"/>
  <c r="R30" i="68"/>
  <c r="Q30" i="68"/>
  <c r="T72" i="68"/>
  <c r="S72" i="68"/>
  <c r="R72" i="68"/>
  <c r="Q72" i="68"/>
  <c r="T77" i="68"/>
  <c r="S77" i="68"/>
  <c r="R77" i="68"/>
  <c r="Q77" i="68"/>
  <c r="T71" i="68"/>
  <c r="S71" i="68"/>
  <c r="R71" i="68"/>
  <c r="Q71" i="68"/>
  <c r="U71" i="68" s="1"/>
  <c r="T62" i="68"/>
  <c r="S62" i="68"/>
  <c r="R62" i="68"/>
  <c r="Q62" i="68"/>
  <c r="T43" i="68"/>
  <c r="S43" i="68"/>
  <c r="R43" i="68"/>
  <c r="Q43" i="68"/>
  <c r="U43" i="68" s="1"/>
  <c r="T19" i="68"/>
  <c r="S19" i="68"/>
  <c r="R19" i="68"/>
  <c r="Q19" i="68"/>
  <c r="T9" i="68"/>
  <c r="S9" i="68"/>
  <c r="R9" i="68"/>
  <c r="Q9" i="68"/>
  <c r="U9" i="68" s="1"/>
  <c r="T56" i="65"/>
  <c r="S56" i="65"/>
  <c r="R56" i="65"/>
  <c r="Q56" i="65"/>
  <c r="T50" i="65"/>
  <c r="S50" i="65"/>
  <c r="R50" i="65"/>
  <c r="Q50" i="65"/>
  <c r="T135" i="61"/>
  <c r="S135" i="61"/>
  <c r="R135" i="61"/>
  <c r="Q135" i="61"/>
  <c r="T111" i="61"/>
  <c r="S111" i="61"/>
  <c r="R111" i="61"/>
  <c r="Q111" i="61"/>
  <c r="T109" i="61"/>
  <c r="S109" i="61"/>
  <c r="R109" i="61"/>
  <c r="Q109" i="61"/>
  <c r="T107" i="61"/>
  <c r="S107" i="61"/>
  <c r="R107" i="61"/>
  <c r="Q107" i="61"/>
  <c r="T105" i="61"/>
  <c r="S105" i="61"/>
  <c r="R105" i="61"/>
  <c r="Q105" i="61"/>
  <c r="T103" i="61"/>
  <c r="S103" i="61"/>
  <c r="R103" i="61"/>
  <c r="Q103" i="61"/>
  <c r="T95" i="61"/>
  <c r="S95" i="61"/>
  <c r="R95" i="61"/>
  <c r="Q95" i="61"/>
  <c r="T93" i="61"/>
  <c r="S93" i="61"/>
  <c r="R93" i="61"/>
  <c r="Q93" i="61"/>
  <c r="T85" i="61"/>
  <c r="S85" i="61"/>
  <c r="R85" i="61"/>
  <c r="Q85" i="61"/>
  <c r="T65" i="61"/>
  <c r="S65" i="61"/>
  <c r="R65" i="61"/>
  <c r="Q65" i="61"/>
  <c r="T55" i="61"/>
  <c r="S55" i="61"/>
  <c r="R55" i="61"/>
  <c r="Q55" i="61"/>
  <c r="T37" i="61"/>
  <c r="S37" i="61"/>
  <c r="R37" i="61"/>
  <c r="Q37" i="61"/>
  <c r="T35" i="61"/>
  <c r="S35" i="61"/>
  <c r="R35" i="61"/>
  <c r="Q35" i="61"/>
  <c r="T25" i="61"/>
  <c r="S25" i="61"/>
  <c r="R25" i="61"/>
  <c r="Q25" i="61"/>
  <c r="T19" i="61"/>
  <c r="S19" i="61"/>
  <c r="R19" i="61"/>
  <c r="Q19" i="61"/>
  <c r="T17" i="61"/>
  <c r="S17" i="61"/>
  <c r="R17" i="61"/>
  <c r="Q17" i="61"/>
  <c r="T11" i="61"/>
  <c r="S11" i="61"/>
  <c r="R11" i="61"/>
  <c r="Q11" i="61"/>
  <c r="T9" i="61"/>
  <c r="S9" i="61"/>
  <c r="R9" i="61"/>
  <c r="Q9" i="61"/>
  <c r="T7" i="61"/>
  <c r="S7" i="61"/>
  <c r="R7" i="61"/>
  <c r="Q7" i="61"/>
  <c r="T136" i="61"/>
  <c r="S136" i="61"/>
  <c r="R136" i="61"/>
  <c r="Q136" i="61"/>
  <c r="T112" i="61"/>
  <c r="S112" i="61"/>
  <c r="R112" i="61"/>
  <c r="Q112" i="61"/>
  <c r="T110" i="61"/>
  <c r="S110" i="61"/>
  <c r="R110" i="61"/>
  <c r="Q110" i="61"/>
  <c r="T108" i="61"/>
  <c r="S108" i="61"/>
  <c r="R108" i="61"/>
  <c r="Q108" i="61"/>
  <c r="T106" i="61"/>
  <c r="S106" i="61"/>
  <c r="R106" i="61"/>
  <c r="Q106" i="61"/>
  <c r="T104" i="61"/>
  <c r="S104" i="61"/>
  <c r="R104" i="61"/>
  <c r="Q104" i="61"/>
  <c r="T96" i="61"/>
  <c r="S96" i="61"/>
  <c r="R96" i="61"/>
  <c r="Q96" i="61"/>
  <c r="T94" i="61"/>
  <c r="S94" i="61"/>
  <c r="R94" i="61"/>
  <c r="Q94" i="61"/>
  <c r="T86" i="61"/>
  <c r="S86" i="61"/>
  <c r="R86" i="61"/>
  <c r="Q86" i="61"/>
  <c r="T66" i="61"/>
  <c r="S66" i="61"/>
  <c r="R66" i="61"/>
  <c r="Q66" i="61"/>
  <c r="T56" i="61"/>
  <c r="S56" i="61"/>
  <c r="R56" i="61"/>
  <c r="Q56" i="61"/>
  <c r="T38" i="61"/>
  <c r="S38" i="61"/>
  <c r="R38" i="61"/>
  <c r="Q38" i="61"/>
  <c r="T36" i="61"/>
  <c r="S36" i="61"/>
  <c r="R36" i="61"/>
  <c r="Q36" i="61"/>
  <c r="T26" i="61"/>
  <c r="S26" i="61"/>
  <c r="R26" i="61"/>
  <c r="Q26" i="61"/>
  <c r="T20" i="61"/>
  <c r="S20" i="61"/>
  <c r="R20" i="61"/>
  <c r="Q20" i="61"/>
  <c r="T18" i="61"/>
  <c r="S18" i="61"/>
  <c r="R18" i="61"/>
  <c r="Q18" i="61"/>
  <c r="T12" i="61"/>
  <c r="S12" i="61"/>
  <c r="R12" i="61"/>
  <c r="Q12" i="61"/>
  <c r="T10" i="61"/>
  <c r="S10" i="61"/>
  <c r="R10" i="61"/>
  <c r="Q10" i="61"/>
  <c r="T8" i="61"/>
  <c r="S8" i="61"/>
  <c r="R8" i="61"/>
  <c r="Q8" i="61"/>
  <c r="Q43" i="62"/>
  <c r="T39" i="62"/>
  <c r="S39" i="62"/>
  <c r="R39" i="62"/>
  <c r="Q39" i="62"/>
  <c r="T37" i="62"/>
  <c r="S37" i="62"/>
  <c r="R37" i="62"/>
  <c r="Q37" i="62"/>
  <c r="T51" i="62"/>
  <c r="S51" i="62"/>
  <c r="R51" i="62"/>
  <c r="Q51" i="62"/>
  <c r="T49" i="62"/>
  <c r="S49" i="62"/>
  <c r="R49" i="62"/>
  <c r="Q49" i="62"/>
  <c r="T73" i="62"/>
  <c r="S73" i="62"/>
  <c r="R73" i="62"/>
  <c r="Q73" i="62"/>
  <c r="T75" i="62"/>
  <c r="S75" i="62"/>
  <c r="R75" i="62"/>
  <c r="Q75" i="62"/>
  <c r="T77" i="62"/>
  <c r="S77" i="62"/>
  <c r="R77" i="62"/>
  <c r="Q77" i="62"/>
  <c r="T78" i="62"/>
  <c r="S78" i="62"/>
  <c r="R78" i="62"/>
  <c r="Q78" i="62"/>
  <c r="T76" i="62"/>
  <c r="S76" i="62"/>
  <c r="R76" i="62"/>
  <c r="Q76" i="62"/>
  <c r="T74" i="62"/>
  <c r="S74" i="62"/>
  <c r="R74" i="62"/>
  <c r="Q74" i="62"/>
  <c r="T52" i="62"/>
  <c r="S52" i="62"/>
  <c r="R52" i="62"/>
  <c r="Q52" i="62"/>
  <c r="T50" i="62"/>
  <c r="S50" i="62"/>
  <c r="R50" i="62"/>
  <c r="Q50" i="62"/>
  <c r="T42" i="62"/>
  <c r="S42" i="62"/>
  <c r="R42" i="62"/>
  <c r="Q42" i="62"/>
  <c r="T40" i="62"/>
  <c r="S40" i="62"/>
  <c r="R40" i="62"/>
  <c r="Q40" i="62"/>
  <c r="T38" i="62"/>
  <c r="S38" i="62"/>
  <c r="R38" i="62"/>
  <c r="Q38" i="62"/>
  <c r="T32" i="62"/>
  <c r="S32" i="62"/>
  <c r="R32" i="62"/>
  <c r="Q32" i="62"/>
  <c r="T30" i="62"/>
  <c r="S30" i="62"/>
  <c r="R30" i="62"/>
  <c r="Q30" i="62"/>
  <c r="T28" i="62"/>
  <c r="S28" i="62"/>
  <c r="R28" i="62"/>
  <c r="Q28" i="62"/>
  <c r="T26" i="62"/>
  <c r="S26" i="62"/>
  <c r="R26" i="62"/>
  <c r="Q26" i="62"/>
  <c r="T12" i="62"/>
  <c r="S12" i="62"/>
  <c r="R12" i="62"/>
  <c r="Q12" i="62"/>
  <c r="T6" i="62"/>
  <c r="S6" i="62"/>
  <c r="R6" i="62"/>
  <c r="Q6" i="62"/>
  <c r="Q20" i="65"/>
  <c r="Q19" i="65"/>
  <c r="Q18" i="65"/>
  <c r="Q17" i="65"/>
  <c r="Q16" i="65"/>
  <c r="Q15" i="65"/>
  <c r="U50" i="65" l="1"/>
  <c r="U56" i="65"/>
  <c r="U12" i="61"/>
  <c r="U20" i="61"/>
  <c r="U36" i="61"/>
  <c r="U86" i="61"/>
  <c r="U96" i="61"/>
  <c r="U106" i="61"/>
  <c r="U110" i="61"/>
  <c r="U136" i="61"/>
  <c r="U9" i="61"/>
  <c r="U17" i="61"/>
  <c r="U25" i="61"/>
  <c r="U37" i="61"/>
  <c r="U65" i="61"/>
  <c r="U93" i="61"/>
  <c r="U18" i="61"/>
  <c r="U107" i="61"/>
  <c r="U111" i="61"/>
  <c r="U29" i="68"/>
  <c r="U10" i="61"/>
  <c r="U26" i="61"/>
  <c r="U66" i="61"/>
  <c r="U11" i="61"/>
  <c r="U35" i="61"/>
  <c r="U105" i="61"/>
  <c r="U135" i="61"/>
  <c r="U38" i="61"/>
  <c r="U7" i="61"/>
  <c r="U19" i="61"/>
  <c r="U55" i="61"/>
  <c r="U95" i="61"/>
  <c r="U109" i="61"/>
  <c r="U6" i="62"/>
  <c r="U26" i="62"/>
  <c r="U30" i="62"/>
  <c r="U38" i="62"/>
  <c r="U42" i="62"/>
  <c r="U52" i="62"/>
  <c r="U76" i="62"/>
  <c r="U77" i="62"/>
  <c r="U73" i="62"/>
  <c r="U51" i="62"/>
  <c r="U39" i="62"/>
  <c r="U30" i="68"/>
  <c r="U12" i="62"/>
  <c r="U28" i="62"/>
  <c r="U32" i="62"/>
  <c r="U40" i="62"/>
  <c r="U50" i="62"/>
  <c r="U74" i="62"/>
  <c r="U78" i="62"/>
  <c r="U75" i="62"/>
  <c r="U49" i="62"/>
  <c r="U37" i="62"/>
  <c r="U8" i="61"/>
  <c r="U85" i="61"/>
  <c r="U103" i="61"/>
  <c r="U94" i="61"/>
  <c r="U104" i="61"/>
  <c r="U108" i="61"/>
  <c r="U112" i="61"/>
  <c r="U56" i="61"/>
  <c r="U72" i="68"/>
  <c r="U77" i="68"/>
  <c r="U62" i="68"/>
  <c r="U19" i="68"/>
  <c r="T76" i="72" l="1"/>
  <c r="S76" i="72"/>
  <c r="R76" i="72"/>
  <c r="Q76" i="72"/>
  <c r="T75" i="72"/>
  <c r="S75" i="72"/>
  <c r="R75" i="72"/>
  <c r="Q75" i="72"/>
  <c r="U75" i="72" s="1"/>
  <c r="T74" i="72"/>
  <c r="S74" i="72"/>
  <c r="R74" i="72"/>
  <c r="W73" i="72" s="1"/>
  <c r="Q74" i="72"/>
  <c r="U74" i="72" s="1"/>
  <c r="Y73" i="72"/>
  <c r="X73" i="72"/>
  <c r="T73" i="72"/>
  <c r="S73" i="72"/>
  <c r="R73" i="72"/>
  <c r="Q73" i="72"/>
  <c r="T72" i="72"/>
  <c r="S72" i="72"/>
  <c r="R72" i="72"/>
  <c r="Q72" i="72"/>
  <c r="T71" i="72"/>
  <c r="S71" i="72"/>
  <c r="R71" i="72"/>
  <c r="Q71" i="72"/>
  <c r="T70" i="72"/>
  <c r="Y69" i="72" s="1"/>
  <c r="S70" i="72"/>
  <c r="X69" i="72" s="1"/>
  <c r="R70" i="72"/>
  <c r="W69" i="72" s="1"/>
  <c r="Q70" i="72"/>
  <c r="T69" i="72"/>
  <c r="S69" i="72"/>
  <c r="R69" i="72"/>
  <c r="Q69" i="72"/>
  <c r="T68" i="72"/>
  <c r="S68" i="72"/>
  <c r="R68" i="72"/>
  <c r="Q68" i="72"/>
  <c r="T67" i="72"/>
  <c r="S67" i="72"/>
  <c r="R67" i="72"/>
  <c r="Q67" i="72"/>
  <c r="T66" i="72"/>
  <c r="Y65" i="72" s="1"/>
  <c r="S66" i="72"/>
  <c r="X65" i="72" s="1"/>
  <c r="R66" i="72"/>
  <c r="Q66" i="72"/>
  <c r="V65" i="72"/>
  <c r="T65" i="72"/>
  <c r="S65" i="72"/>
  <c r="R65" i="72"/>
  <c r="Q65" i="72"/>
  <c r="T64" i="72"/>
  <c r="Y63" i="72" s="1"/>
  <c r="S64" i="72"/>
  <c r="X63" i="72" s="1"/>
  <c r="R64" i="72"/>
  <c r="W63" i="72" s="1"/>
  <c r="Q64" i="72"/>
  <c r="T63" i="72"/>
  <c r="S63" i="72"/>
  <c r="R63" i="72"/>
  <c r="Q63" i="72"/>
  <c r="T62" i="72"/>
  <c r="S62" i="72"/>
  <c r="R62" i="72"/>
  <c r="Q62" i="72"/>
  <c r="T61" i="72"/>
  <c r="S61" i="72"/>
  <c r="R61" i="72"/>
  <c r="Q61" i="72"/>
  <c r="T60" i="72"/>
  <c r="S60" i="72"/>
  <c r="X59" i="72" s="1"/>
  <c r="R60" i="72"/>
  <c r="Q60" i="72"/>
  <c r="V59" i="72"/>
  <c r="T59" i="72"/>
  <c r="S59" i="72"/>
  <c r="R59" i="72"/>
  <c r="Q59" i="72"/>
  <c r="U59" i="72" s="1"/>
  <c r="T58" i="72"/>
  <c r="S58" i="72"/>
  <c r="R58" i="72"/>
  <c r="Q58" i="72"/>
  <c r="T57" i="72"/>
  <c r="S57" i="72"/>
  <c r="R57" i="72"/>
  <c r="Q57" i="72"/>
  <c r="U57" i="72" s="1"/>
  <c r="T56" i="72"/>
  <c r="S56" i="72"/>
  <c r="X55" i="72" s="1"/>
  <c r="R56" i="72"/>
  <c r="W55" i="72" s="1"/>
  <c r="Q56" i="72"/>
  <c r="T55" i="72"/>
  <c r="S55" i="72"/>
  <c r="R55" i="72"/>
  <c r="Q55" i="72"/>
  <c r="U55" i="72" s="1"/>
  <c r="T54" i="72"/>
  <c r="S54" i="72"/>
  <c r="R54" i="72"/>
  <c r="Q54" i="72"/>
  <c r="T53" i="72"/>
  <c r="S53" i="72"/>
  <c r="R53" i="72"/>
  <c r="Q53" i="72"/>
  <c r="T52" i="72"/>
  <c r="Y51" i="72" s="1"/>
  <c r="S52" i="72"/>
  <c r="X51" i="72" s="1"/>
  <c r="R52" i="72"/>
  <c r="W51" i="72" s="1"/>
  <c r="Q52" i="72"/>
  <c r="T51" i="72"/>
  <c r="S51" i="72"/>
  <c r="R51" i="72"/>
  <c r="Q51" i="72"/>
  <c r="T50" i="72"/>
  <c r="S50" i="72"/>
  <c r="R50" i="72"/>
  <c r="Q50" i="72"/>
  <c r="T49" i="72"/>
  <c r="S49" i="72"/>
  <c r="R49" i="72"/>
  <c r="Q49" i="72"/>
  <c r="T48" i="72"/>
  <c r="S48" i="72"/>
  <c r="R48" i="72"/>
  <c r="Q48" i="72"/>
  <c r="T47" i="72"/>
  <c r="S47" i="72"/>
  <c r="R47" i="72"/>
  <c r="Q47" i="72"/>
  <c r="T46" i="72"/>
  <c r="S46" i="72"/>
  <c r="X45" i="72" s="1"/>
  <c r="R46" i="72"/>
  <c r="W45" i="72" s="1"/>
  <c r="Q46" i="72"/>
  <c r="T45" i="72"/>
  <c r="S45" i="72"/>
  <c r="R45" i="72"/>
  <c r="Q45" i="72"/>
  <c r="U44" i="72"/>
  <c r="S43" i="72"/>
  <c r="R43" i="72"/>
  <c r="Q43" i="72"/>
  <c r="T42" i="72"/>
  <c r="S42" i="72"/>
  <c r="R42" i="72"/>
  <c r="Q42" i="72"/>
  <c r="T41" i="72"/>
  <c r="S41" i="72"/>
  <c r="R41" i="72"/>
  <c r="Q41" i="72"/>
  <c r="T40" i="72"/>
  <c r="S40" i="72"/>
  <c r="R40" i="72"/>
  <c r="Q40" i="72"/>
  <c r="T39" i="72"/>
  <c r="S39" i="72"/>
  <c r="R39" i="72"/>
  <c r="Q39" i="72"/>
  <c r="I39" i="72"/>
  <c r="T38" i="72"/>
  <c r="S38" i="72"/>
  <c r="R38" i="72"/>
  <c r="Q38" i="72"/>
  <c r="U38" i="72" s="1"/>
  <c r="T37" i="72"/>
  <c r="S37" i="72"/>
  <c r="R37" i="72"/>
  <c r="Q37" i="72"/>
  <c r="T36" i="72"/>
  <c r="S36" i="72"/>
  <c r="R36" i="72"/>
  <c r="Q36" i="72"/>
  <c r="T35" i="72"/>
  <c r="S35" i="72"/>
  <c r="R35" i="72"/>
  <c r="Q35" i="72"/>
  <c r="T34" i="72"/>
  <c r="S34" i="72"/>
  <c r="R34" i="72"/>
  <c r="Q34" i="72"/>
  <c r="T33" i="72"/>
  <c r="S33" i="72"/>
  <c r="R33" i="72"/>
  <c r="Q33" i="72"/>
  <c r="I33" i="72"/>
  <c r="T32" i="72"/>
  <c r="S32" i="72"/>
  <c r="R32" i="72"/>
  <c r="Q32" i="72"/>
  <c r="T31" i="72"/>
  <c r="S31" i="72"/>
  <c r="R31" i="72"/>
  <c r="Q31" i="72"/>
  <c r="T30" i="72"/>
  <c r="S30" i="72"/>
  <c r="R30" i="72"/>
  <c r="Q30" i="72"/>
  <c r="T29" i="72"/>
  <c r="S29" i="72"/>
  <c r="R29" i="72"/>
  <c r="Q29" i="72"/>
  <c r="T28" i="72"/>
  <c r="S28" i="72"/>
  <c r="R28" i="72"/>
  <c r="Q28" i="72"/>
  <c r="T27" i="72"/>
  <c r="S27" i="72"/>
  <c r="R27" i="72"/>
  <c r="Q27" i="72"/>
  <c r="I27" i="72"/>
  <c r="T26" i="72"/>
  <c r="Y25" i="72" s="1"/>
  <c r="S26" i="72"/>
  <c r="X25" i="72" s="1"/>
  <c r="R26" i="72"/>
  <c r="W25" i="72" s="1"/>
  <c r="Q26" i="72"/>
  <c r="T25" i="72"/>
  <c r="S25" i="72"/>
  <c r="R25" i="72"/>
  <c r="Q25" i="72"/>
  <c r="T24" i="72"/>
  <c r="Y23" i="72" s="1"/>
  <c r="S24" i="72"/>
  <c r="X23" i="72" s="1"/>
  <c r="R24" i="72"/>
  <c r="W23" i="72" s="1"/>
  <c r="Q24" i="72"/>
  <c r="V23" i="72" s="1"/>
  <c r="T23" i="72"/>
  <c r="S23" i="72"/>
  <c r="R23" i="72"/>
  <c r="Q23" i="72"/>
  <c r="T22" i="72"/>
  <c r="Y21" i="72" s="1"/>
  <c r="S22" i="72"/>
  <c r="R22" i="72"/>
  <c r="W21" i="72" s="1"/>
  <c r="Q22" i="72"/>
  <c r="X21" i="72"/>
  <c r="T21" i="72"/>
  <c r="S21" i="72"/>
  <c r="R21" i="72"/>
  <c r="Q21" i="72"/>
  <c r="T20" i="72"/>
  <c r="S20" i="72"/>
  <c r="X19" i="72" s="1"/>
  <c r="R20" i="72"/>
  <c r="W19" i="72" s="1"/>
  <c r="Q20" i="72"/>
  <c r="Y19" i="72"/>
  <c r="T19" i="72"/>
  <c r="S19" i="72"/>
  <c r="R19" i="72"/>
  <c r="Q19" i="72"/>
  <c r="T18" i="72"/>
  <c r="Y17" i="72" s="1"/>
  <c r="S18" i="72"/>
  <c r="R18" i="72"/>
  <c r="X17" i="72"/>
  <c r="V17" i="72"/>
  <c r="T17" i="72"/>
  <c r="S17" i="72"/>
  <c r="R17" i="72"/>
  <c r="Q17" i="72"/>
  <c r="T16" i="72"/>
  <c r="Y15" i="72" s="1"/>
  <c r="S16" i="72"/>
  <c r="R16" i="72"/>
  <c r="W15" i="72" s="1"/>
  <c r="V15" i="72"/>
  <c r="T15" i="72"/>
  <c r="S15" i="72"/>
  <c r="R15" i="72"/>
  <c r="Q15" i="72"/>
  <c r="T14" i="72"/>
  <c r="Y13" i="72" s="1"/>
  <c r="S14" i="72"/>
  <c r="X13" i="72" s="1"/>
  <c r="R14" i="72"/>
  <c r="W13" i="72" s="1"/>
  <c r="Q14" i="72"/>
  <c r="T13" i="72"/>
  <c r="S13" i="72"/>
  <c r="R13" i="72"/>
  <c r="Q13" i="72"/>
  <c r="T12" i="72"/>
  <c r="S12" i="72"/>
  <c r="X11" i="72" s="1"/>
  <c r="R12" i="72"/>
  <c r="W11" i="72" s="1"/>
  <c r="Q12" i="72"/>
  <c r="U12" i="72" s="1"/>
  <c r="Y11" i="72"/>
  <c r="T11" i="72"/>
  <c r="S11" i="72"/>
  <c r="R11" i="72"/>
  <c r="Q11" i="72"/>
  <c r="T10" i="72"/>
  <c r="Y9" i="72" s="1"/>
  <c r="S10" i="72"/>
  <c r="X9" i="72" s="1"/>
  <c r="R10" i="72"/>
  <c r="W9" i="72" s="1"/>
  <c r="Q10" i="72"/>
  <c r="T9" i="72"/>
  <c r="S9" i="72"/>
  <c r="R9" i="72"/>
  <c r="Q9" i="72"/>
  <c r="U9" i="72" s="1"/>
  <c r="T8" i="72"/>
  <c r="Y7" i="72" s="1"/>
  <c r="S8" i="72"/>
  <c r="X7" i="72" s="1"/>
  <c r="R8" i="72"/>
  <c r="U8" i="72" s="1"/>
  <c r="V7" i="72"/>
  <c r="T7" i="72"/>
  <c r="S7" i="72"/>
  <c r="R7" i="72"/>
  <c r="Q7" i="72"/>
  <c r="T6" i="72"/>
  <c r="Y5" i="72" s="1"/>
  <c r="S6" i="72"/>
  <c r="X5" i="72" s="1"/>
  <c r="R6" i="72"/>
  <c r="W5" i="72" s="1"/>
  <c r="Q6" i="72"/>
  <c r="V5" i="72" s="1"/>
  <c r="T5" i="72"/>
  <c r="S5" i="72"/>
  <c r="R5" i="72"/>
  <c r="Q5" i="72"/>
  <c r="T4" i="72"/>
  <c r="Y3" i="72" s="1"/>
  <c r="S4" i="72"/>
  <c r="S78" i="72" s="1"/>
  <c r="R4" i="72"/>
  <c r="R78" i="72" s="1"/>
  <c r="Q4" i="72"/>
  <c r="V3" i="72"/>
  <c r="T3" i="72"/>
  <c r="S3" i="72"/>
  <c r="R3" i="72"/>
  <c r="Q3" i="72"/>
  <c r="U21" i="72" l="1"/>
  <c r="U64" i="72"/>
  <c r="U5" i="72"/>
  <c r="U14" i="72"/>
  <c r="U36" i="72"/>
  <c r="U40" i="72"/>
  <c r="Y45" i="72"/>
  <c r="U11" i="72"/>
  <c r="U22" i="72"/>
  <c r="U61" i="72"/>
  <c r="U35" i="72"/>
  <c r="U37" i="72"/>
  <c r="U51" i="72"/>
  <c r="U63" i="72"/>
  <c r="U67" i="72"/>
  <c r="U17" i="72"/>
  <c r="U19" i="72"/>
  <c r="V45" i="72"/>
  <c r="U50" i="72"/>
  <c r="U52" i="72"/>
  <c r="U48" i="72"/>
  <c r="W3" i="72"/>
  <c r="U7" i="72"/>
  <c r="U10" i="72"/>
  <c r="V11" i="72"/>
  <c r="U16" i="72"/>
  <c r="U23" i="72"/>
  <c r="U26" i="72"/>
  <c r="U47" i="72"/>
  <c r="U49" i="72"/>
  <c r="U54" i="72"/>
  <c r="U56" i="72"/>
  <c r="V55" i="72"/>
  <c r="U70" i="72"/>
  <c r="U72" i="72"/>
  <c r="V73" i="72"/>
  <c r="I45" i="72"/>
  <c r="U13" i="72"/>
  <c r="U18" i="72"/>
  <c r="U28" i="72"/>
  <c r="U30" i="72"/>
  <c r="U39" i="72"/>
  <c r="U41" i="72"/>
  <c r="U43" i="72"/>
  <c r="U65" i="72"/>
  <c r="Y55" i="72"/>
  <c r="I55" i="72" s="1"/>
  <c r="Q78" i="72"/>
  <c r="U15" i="72"/>
  <c r="U20" i="72"/>
  <c r="U24" i="72"/>
  <c r="U32" i="72"/>
  <c r="U34" i="72"/>
  <c r="U60" i="72"/>
  <c r="U62" i="72"/>
  <c r="U69" i="72"/>
  <c r="U53" i="72"/>
  <c r="U71" i="72"/>
  <c r="U73" i="72"/>
  <c r="I73" i="72"/>
  <c r="U76" i="72"/>
  <c r="U25" i="72"/>
  <c r="U27" i="72"/>
  <c r="U29" i="72"/>
  <c r="U31" i="72"/>
  <c r="U42" i="72"/>
  <c r="U45" i="72"/>
  <c r="V51" i="72"/>
  <c r="Y59" i="72"/>
  <c r="T78" i="72"/>
  <c r="W7" i="72"/>
  <c r="I7" i="72" s="1"/>
  <c r="X15" i="72"/>
  <c r="I15" i="72" s="1"/>
  <c r="U33" i="72"/>
  <c r="U66" i="72"/>
  <c r="U68" i="72"/>
  <c r="I11" i="72"/>
  <c r="I51" i="72"/>
  <c r="I65" i="72"/>
  <c r="I5" i="72"/>
  <c r="I23" i="72"/>
  <c r="U6" i="72"/>
  <c r="U58" i="72"/>
  <c r="W59" i="72"/>
  <c r="V63" i="72"/>
  <c r="I63" i="72" s="1"/>
  <c r="W65" i="72"/>
  <c r="V69" i="72"/>
  <c r="I69" i="72" s="1"/>
  <c r="U4" i="72"/>
  <c r="U78" i="72" s="1"/>
  <c r="W17" i="72"/>
  <c r="I17" i="72" s="1"/>
  <c r="U46" i="72"/>
  <c r="U3" i="72"/>
  <c r="X3" i="72"/>
  <c r="V13" i="72"/>
  <c r="I13" i="72" s="1"/>
  <c r="V25" i="72"/>
  <c r="I25" i="72" s="1"/>
  <c r="V9" i="72"/>
  <c r="I9" i="72" s="1"/>
  <c r="V21" i="72"/>
  <c r="I21" i="72" s="1"/>
  <c r="V19" i="72"/>
  <c r="I19" i="72" s="1"/>
  <c r="I59" i="72" l="1"/>
  <c r="I3" i="72"/>
  <c r="S56" i="71"/>
  <c r="R56" i="71"/>
  <c r="Q56" i="71"/>
  <c r="S55" i="71"/>
  <c r="R55" i="71"/>
  <c r="Q55" i="71"/>
  <c r="T54" i="71"/>
  <c r="Y53" i="71" s="1"/>
  <c r="S54" i="71"/>
  <c r="R54" i="71"/>
  <c r="Q54" i="71"/>
  <c r="T53" i="71"/>
  <c r="S53" i="71"/>
  <c r="R53" i="71"/>
  <c r="Q53" i="71"/>
  <c r="T52" i="71"/>
  <c r="S52" i="71"/>
  <c r="R52" i="71"/>
  <c r="Q52" i="71"/>
  <c r="T51" i="71"/>
  <c r="S51" i="71"/>
  <c r="R51" i="71"/>
  <c r="Q51" i="71"/>
  <c r="T50" i="71"/>
  <c r="S50" i="71"/>
  <c r="R50" i="71"/>
  <c r="W49" i="71" s="1"/>
  <c r="Q50" i="71"/>
  <c r="T49" i="71"/>
  <c r="S49" i="71"/>
  <c r="R49" i="71"/>
  <c r="Q49" i="71"/>
  <c r="T48" i="71"/>
  <c r="S48" i="71"/>
  <c r="R48" i="71"/>
  <c r="Q48" i="71"/>
  <c r="T47" i="71"/>
  <c r="S47" i="71"/>
  <c r="Q47" i="71"/>
  <c r="T46" i="71"/>
  <c r="S46" i="71"/>
  <c r="R46" i="71"/>
  <c r="Q46" i="71"/>
  <c r="T45" i="71"/>
  <c r="S45" i="71"/>
  <c r="R45" i="71"/>
  <c r="Q45" i="71"/>
  <c r="T44" i="71"/>
  <c r="S44" i="71"/>
  <c r="R44" i="71"/>
  <c r="Q44" i="71"/>
  <c r="T43" i="71"/>
  <c r="S43" i="71"/>
  <c r="R43" i="71"/>
  <c r="Q43" i="71"/>
  <c r="T42" i="71"/>
  <c r="S42" i="71"/>
  <c r="R42" i="71"/>
  <c r="Q42" i="71"/>
  <c r="V41" i="71" s="1"/>
  <c r="T41" i="71"/>
  <c r="S41" i="71"/>
  <c r="R41" i="71"/>
  <c r="Q41" i="71"/>
  <c r="T40" i="71"/>
  <c r="Y39" i="71" s="1"/>
  <c r="S40" i="71"/>
  <c r="X39" i="71" s="1"/>
  <c r="R40" i="71"/>
  <c r="W39" i="71" s="1"/>
  <c r="Q40" i="71"/>
  <c r="T39" i="71"/>
  <c r="S39" i="71"/>
  <c r="R39" i="71"/>
  <c r="Q39" i="71"/>
  <c r="T38" i="71"/>
  <c r="S38" i="71"/>
  <c r="R38" i="71"/>
  <c r="Q38" i="71"/>
  <c r="T37" i="71"/>
  <c r="S37" i="71"/>
  <c r="R37" i="71"/>
  <c r="Q37" i="71"/>
  <c r="T36" i="71"/>
  <c r="S36" i="71"/>
  <c r="R36" i="71"/>
  <c r="Q36" i="71"/>
  <c r="T35" i="71"/>
  <c r="S35" i="71"/>
  <c r="R35" i="71"/>
  <c r="Q35" i="71"/>
  <c r="T34" i="71"/>
  <c r="S34" i="71"/>
  <c r="R34" i="71"/>
  <c r="Q34" i="71"/>
  <c r="T33" i="71"/>
  <c r="S33" i="71"/>
  <c r="R33" i="71"/>
  <c r="Q33" i="71"/>
  <c r="T32" i="71"/>
  <c r="Y31" i="71" s="1"/>
  <c r="S32" i="71"/>
  <c r="R32" i="71"/>
  <c r="Q32" i="71"/>
  <c r="T31" i="71"/>
  <c r="S31" i="71"/>
  <c r="R31" i="71"/>
  <c r="Q31" i="71"/>
  <c r="T30" i="71"/>
  <c r="S30" i="71"/>
  <c r="R30" i="71"/>
  <c r="Q30" i="71"/>
  <c r="T29" i="71"/>
  <c r="S29" i="71"/>
  <c r="R29" i="71"/>
  <c r="Q29" i="71"/>
  <c r="T28" i="71"/>
  <c r="S28" i="71"/>
  <c r="R28" i="71"/>
  <c r="Q28" i="71"/>
  <c r="T27" i="71"/>
  <c r="S27" i="71"/>
  <c r="R27" i="71"/>
  <c r="Q27" i="71"/>
  <c r="T26" i="71"/>
  <c r="S26" i="71"/>
  <c r="R26" i="71"/>
  <c r="Q26" i="71"/>
  <c r="T25" i="71"/>
  <c r="S25" i="71"/>
  <c r="R25" i="71"/>
  <c r="Q25" i="71"/>
  <c r="T24" i="71"/>
  <c r="S24" i="71"/>
  <c r="R24" i="71"/>
  <c r="Q24" i="71"/>
  <c r="T23" i="71"/>
  <c r="S23" i="71"/>
  <c r="R23" i="71"/>
  <c r="Q23" i="71"/>
  <c r="T22" i="71"/>
  <c r="S22" i="71"/>
  <c r="R22" i="71"/>
  <c r="Q22" i="71"/>
  <c r="T21" i="71"/>
  <c r="S21" i="71"/>
  <c r="R21" i="71"/>
  <c r="Q21" i="71"/>
  <c r="T20" i="71"/>
  <c r="S20" i="71"/>
  <c r="R20" i="71"/>
  <c r="Q20" i="71"/>
  <c r="T19" i="71"/>
  <c r="S19" i="71"/>
  <c r="R19" i="71"/>
  <c r="Q19" i="71"/>
  <c r="T18" i="71"/>
  <c r="S18" i="71"/>
  <c r="R18" i="71"/>
  <c r="Q18" i="71"/>
  <c r="T17" i="71"/>
  <c r="S17" i="71"/>
  <c r="R17" i="71"/>
  <c r="Q17" i="71"/>
  <c r="T16" i="71"/>
  <c r="Y15" i="71" s="1"/>
  <c r="S16" i="71"/>
  <c r="X15" i="71" s="1"/>
  <c r="R16" i="71"/>
  <c r="W15" i="71" s="1"/>
  <c r="Q16" i="71"/>
  <c r="T15" i="71"/>
  <c r="S15" i="71"/>
  <c r="R15" i="71"/>
  <c r="Q15" i="71"/>
  <c r="T14" i="71"/>
  <c r="S14" i="71"/>
  <c r="R14" i="71"/>
  <c r="Q14" i="71"/>
  <c r="T13" i="71"/>
  <c r="S13" i="71"/>
  <c r="R13" i="71"/>
  <c r="Q13" i="71"/>
  <c r="T12" i="71"/>
  <c r="S12" i="71"/>
  <c r="R12" i="71"/>
  <c r="Q12" i="71"/>
  <c r="T11" i="71"/>
  <c r="S11" i="71"/>
  <c r="R11" i="71"/>
  <c r="Q11" i="71"/>
  <c r="T10" i="71"/>
  <c r="S10" i="71"/>
  <c r="R10" i="71"/>
  <c r="Q10" i="71"/>
  <c r="T9" i="71"/>
  <c r="S9" i="71"/>
  <c r="R9" i="71"/>
  <c r="Q9" i="71"/>
  <c r="T8" i="71"/>
  <c r="Y7" i="71" s="1"/>
  <c r="S8" i="71"/>
  <c r="R8" i="71"/>
  <c r="W7" i="71" s="1"/>
  <c r="Q8" i="71"/>
  <c r="T7" i="71"/>
  <c r="S7" i="71"/>
  <c r="R7" i="71"/>
  <c r="Q7" i="71"/>
  <c r="T6" i="71"/>
  <c r="S6" i="71"/>
  <c r="R6" i="71"/>
  <c r="Q6" i="71"/>
  <c r="T5" i="71"/>
  <c r="S5" i="71"/>
  <c r="R5" i="71"/>
  <c r="Q5" i="71"/>
  <c r="T4" i="71"/>
  <c r="T58" i="71" s="1"/>
  <c r="S4" i="71"/>
  <c r="X3" i="71" s="1"/>
  <c r="R4" i="71"/>
  <c r="W3" i="71" s="1"/>
  <c r="Q4" i="71"/>
  <c r="Q58" i="71" s="1"/>
  <c r="T3" i="71"/>
  <c r="S3" i="71"/>
  <c r="R3" i="71"/>
  <c r="Q3" i="71"/>
  <c r="X53" i="71" l="1"/>
  <c r="V7" i="71"/>
  <c r="U56" i="71"/>
  <c r="W31" i="71"/>
  <c r="Y41" i="71"/>
  <c r="U29" i="71"/>
  <c r="X49" i="71"/>
  <c r="Y49" i="71"/>
  <c r="U37" i="71"/>
  <c r="U47" i="71"/>
  <c r="W41" i="71"/>
  <c r="U24" i="71"/>
  <c r="U26" i="71"/>
  <c r="U28" i="71"/>
  <c r="U51" i="71"/>
  <c r="U22" i="71"/>
  <c r="U7" i="71"/>
  <c r="X23" i="71"/>
  <c r="U30" i="71"/>
  <c r="U36" i="71"/>
  <c r="U48" i="71"/>
  <c r="V49" i="71"/>
  <c r="U38" i="71"/>
  <c r="W45" i="71"/>
  <c r="X45" i="71"/>
  <c r="W53" i="71"/>
  <c r="U39" i="71"/>
  <c r="Y45" i="71"/>
  <c r="U5" i="71"/>
  <c r="W23" i="71"/>
  <c r="U46" i="71"/>
  <c r="U50" i="71"/>
  <c r="U55" i="71"/>
  <c r="U11" i="71"/>
  <c r="U13" i="71"/>
  <c r="U15" i="71"/>
  <c r="U32" i="71"/>
  <c r="U34" i="71"/>
  <c r="U41" i="71"/>
  <c r="Y3" i="71"/>
  <c r="U17" i="71"/>
  <c r="U19" i="71"/>
  <c r="U21" i="71"/>
  <c r="Y23" i="71"/>
  <c r="U44" i="71"/>
  <c r="U6" i="71"/>
  <c r="U9" i="71"/>
  <c r="U23" i="71"/>
  <c r="U25" i="71"/>
  <c r="U27" i="71"/>
  <c r="X31" i="71"/>
  <c r="U42" i="71"/>
  <c r="U54" i="71"/>
  <c r="X7" i="71"/>
  <c r="I7" i="71" s="1"/>
  <c r="U12" i="71"/>
  <c r="U14" i="71"/>
  <c r="U31" i="71"/>
  <c r="U33" i="71"/>
  <c r="U40" i="71"/>
  <c r="U43" i="71"/>
  <c r="U49" i="71"/>
  <c r="U53" i="71"/>
  <c r="U10" i="71"/>
  <c r="U18" i="71"/>
  <c r="U20" i="71"/>
  <c r="U35" i="71"/>
  <c r="U45" i="71"/>
  <c r="U8" i="71"/>
  <c r="U52" i="71"/>
  <c r="V53" i="71"/>
  <c r="V23" i="71"/>
  <c r="R58" i="71"/>
  <c r="U3" i="71"/>
  <c r="V39" i="71"/>
  <c r="I39" i="71" s="1"/>
  <c r="V3" i="71"/>
  <c r="U4" i="71"/>
  <c r="V15" i="71"/>
  <c r="I15" i="71" s="1"/>
  <c r="U16" i="71"/>
  <c r="X41" i="71"/>
  <c r="V45" i="71"/>
  <c r="S58" i="71"/>
  <c r="V31" i="71"/>
  <c r="I45" i="71" l="1"/>
  <c r="U58" i="71"/>
  <c r="I23" i="71"/>
  <c r="I31" i="71"/>
  <c r="T78" i="68"/>
  <c r="S78" i="68"/>
  <c r="R78" i="68"/>
  <c r="Q78" i="68"/>
  <c r="T61" i="68"/>
  <c r="S61" i="68"/>
  <c r="R61" i="68"/>
  <c r="Q61" i="68"/>
  <c r="U78" i="68" l="1"/>
  <c r="U61" i="68"/>
  <c r="I55" i="65"/>
  <c r="S80" i="62" l="1"/>
  <c r="R80" i="62"/>
  <c r="Q80" i="62"/>
  <c r="Q27" i="65" l="1"/>
  <c r="U27" i="65" s="1"/>
  <c r="T44" i="68" l="1"/>
  <c r="S44" i="68"/>
  <c r="R44" i="68"/>
  <c r="Q44" i="68"/>
  <c r="T90" i="68" l="1"/>
  <c r="S90" i="68"/>
  <c r="R90" i="68"/>
  <c r="Q90" i="68"/>
  <c r="T89" i="68"/>
  <c r="S89" i="68"/>
  <c r="R89" i="68"/>
  <c r="Q89" i="68"/>
  <c r="T88" i="68"/>
  <c r="S88" i="68"/>
  <c r="R88" i="68"/>
  <c r="Q88" i="68"/>
  <c r="T87" i="68"/>
  <c r="S87" i="68"/>
  <c r="R87" i="68"/>
  <c r="Q87" i="68"/>
  <c r="T86" i="68"/>
  <c r="S86" i="68"/>
  <c r="R86" i="68"/>
  <c r="Q86" i="68"/>
  <c r="T85" i="68"/>
  <c r="S85" i="68"/>
  <c r="R85" i="68"/>
  <c r="Q85" i="68"/>
  <c r="T84" i="68"/>
  <c r="S84" i="68"/>
  <c r="R84" i="68"/>
  <c r="Q84" i="68"/>
  <c r="V83" i="68" s="1"/>
  <c r="T83" i="68"/>
  <c r="S83" i="68"/>
  <c r="R83" i="68"/>
  <c r="Q83" i="68"/>
  <c r="T82" i="68"/>
  <c r="Y81" i="68" s="1"/>
  <c r="S82" i="68"/>
  <c r="X81" i="68" s="1"/>
  <c r="R82" i="68"/>
  <c r="W81" i="68" s="1"/>
  <c r="Q82" i="68"/>
  <c r="V81" i="68" s="1"/>
  <c r="T81" i="68"/>
  <c r="S81" i="68"/>
  <c r="R81" i="68"/>
  <c r="Q81" i="68"/>
  <c r="T80" i="68"/>
  <c r="S80" i="68"/>
  <c r="R80" i="68"/>
  <c r="Q80" i="68"/>
  <c r="T79" i="68"/>
  <c r="S79" i="68"/>
  <c r="R79" i="68"/>
  <c r="Q79" i="68"/>
  <c r="T76" i="68"/>
  <c r="S76" i="68"/>
  <c r="R76" i="68"/>
  <c r="Q76" i="68"/>
  <c r="T75" i="68"/>
  <c r="S75" i="68"/>
  <c r="R75" i="68"/>
  <c r="Q75" i="68"/>
  <c r="T74" i="68"/>
  <c r="S74" i="68"/>
  <c r="R74" i="68"/>
  <c r="Q74" i="68"/>
  <c r="T73" i="68"/>
  <c r="S73" i="68"/>
  <c r="R73" i="68"/>
  <c r="Q73" i="68"/>
  <c r="T70" i="68"/>
  <c r="Y69" i="68" s="1"/>
  <c r="S70" i="68"/>
  <c r="X69" i="68" s="1"/>
  <c r="R70" i="68"/>
  <c r="W69" i="68" s="1"/>
  <c r="Q70" i="68"/>
  <c r="T69" i="68"/>
  <c r="S69" i="68"/>
  <c r="R69" i="68"/>
  <c r="Q69" i="68"/>
  <c r="T68" i="68"/>
  <c r="S68" i="68"/>
  <c r="R68" i="68"/>
  <c r="Q68" i="68"/>
  <c r="T67" i="68"/>
  <c r="S67" i="68"/>
  <c r="R67" i="68"/>
  <c r="Q67" i="68"/>
  <c r="T66" i="68"/>
  <c r="S66" i="68"/>
  <c r="R66" i="68"/>
  <c r="Q66" i="68"/>
  <c r="T65" i="68"/>
  <c r="S65" i="68"/>
  <c r="R65" i="68"/>
  <c r="Q65" i="68"/>
  <c r="T64" i="68"/>
  <c r="Y63" i="68" s="1"/>
  <c r="S64" i="68"/>
  <c r="X63" i="68" s="1"/>
  <c r="R64" i="68"/>
  <c r="W63" i="68" s="1"/>
  <c r="Q64" i="68"/>
  <c r="T63" i="68"/>
  <c r="S63" i="68"/>
  <c r="R63" i="68"/>
  <c r="Q63" i="68"/>
  <c r="T60" i="68"/>
  <c r="S60" i="68"/>
  <c r="R60" i="68"/>
  <c r="Q60" i="68"/>
  <c r="T59" i="68"/>
  <c r="S59" i="68"/>
  <c r="R59" i="68"/>
  <c r="Q59" i="68"/>
  <c r="T58" i="68"/>
  <c r="S58" i="68"/>
  <c r="R58" i="68"/>
  <c r="Q58" i="68"/>
  <c r="T57" i="68"/>
  <c r="S57" i="68"/>
  <c r="R57" i="68"/>
  <c r="Q57" i="68"/>
  <c r="T56" i="68"/>
  <c r="S56" i="68"/>
  <c r="X55" i="68" s="1"/>
  <c r="R56" i="68"/>
  <c r="Q56" i="68"/>
  <c r="T55" i="68"/>
  <c r="S55" i="68"/>
  <c r="R55" i="68"/>
  <c r="Q55" i="68"/>
  <c r="T54" i="68"/>
  <c r="S54" i="68"/>
  <c r="R54" i="68"/>
  <c r="Q54" i="68"/>
  <c r="T53" i="68"/>
  <c r="S53" i="68"/>
  <c r="R53" i="68"/>
  <c r="Q53" i="68"/>
  <c r="T52" i="68"/>
  <c r="S52" i="68"/>
  <c r="R52" i="68"/>
  <c r="Q52" i="68"/>
  <c r="T51" i="68"/>
  <c r="S51" i="68"/>
  <c r="R51" i="68"/>
  <c r="Q51" i="68"/>
  <c r="T50" i="68"/>
  <c r="Y49" i="68" s="1"/>
  <c r="S50" i="68"/>
  <c r="X49" i="68" s="1"/>
  <c r="R50" i="68"/>
  <c r="W49" i="68" s="1"/>
  <c r="Q50" i="68"/>
  <c r="T49" i="68"/>
  <c r="S49" i="68"/>
  <c r="R49" i="68"/>
  <c r="Q49" i="68"/>
  <c r="T48" i="68"/>
  <c r="S48" i="68"/>
  <c r="R48" i="68"/>
  <c r="Q48" i="68"/>
  <c r="T47" i="68"/>
  <c r="S47" i="68"/>
  <c r="R47" i="68"/>
  <c r="Q47" i="68"/>
  <c r="T46" i="68"/>
  <c r="S46" i="68"/>
  <c r="R46" i="68"/>
  <c r="Q46" i="68"/>
  <c r="T45" i="68"/>
  <c r="S45" i="68"/>
  <c r="R45" i="68"/>
  <c r="Q45" i="68"/>
  <c r="T42" i="68"/>
  <c r="S42" i="68"/>
  <c r="X41" i="68" s="1"/>
  <c r="R42" i="68"/>
  <c r="Q42" i="68"/>
  <c r="T41" i="68"/>
  <c r="S41" i="68"/>
  <c r="R41" i="68"/>
  <c r="Q41" i="68"/>
  <c r="T40" i="68"/>
  <c r="S40" i="68"/>
  <c r="R40" i="68"/>
  <c r="Q40" i="68"/>
  <c r="T39" i="68"/>
  <c r="S39" i="68"/>
  <c r="R39" i="68"/>
  <c r="Q39" i="68"/>
  <c r="T38" i="68"/>
  <c r="S38" i="68"/>
  <c r="R38" i="68"/>
  <c r="Q38" i="68"/>
  <c r="T37" i="68"/>
  <c r="S37" i="68"/>
  <c r="R37" i="68"/>
  <c r="Q37" i="68"/>
  <c r="T36" i="68"/>
  <c r="S36" i="68"/>
  <c r="R36" i="68"/>
  <c r="Q36" i="68"/>
  <c r="T35" i="68"/>
  <c r="S35" i="68"/>
  <c r="R35" i="68"/>
  <c r="Q35" i="68"/>
  <c r="T34" i="68"/>
  <c r="S34" i="68"/>
  <c r="R34" i="68"/>
  <c r="Q34" i="68"/>
  <c r="T33" i="68"/>
  <c r="S33" i="68"/>
  <c r="R33" i="68"/>
  <c r="Q33" i="68"/>
  <c r="T32" i="68"/>
  <c r="S32" i="68"/>
  <c r="R32" i="68"/>
  <c r="T31" i="68"/>
  <c r="S31" i="68"/>
  <c r="R31" i="68"/>
  <c r="Q31" i="68"/>
  <c r="T28" i="68"/>
  <c r="S28" i="68"/>
  <c r="X27" i="68" s="1"/>
  <c r="R28" i="68"/>
  <c r="V27" i="68"/>
  <c r="T27" i="68"/>
  <c r="S27" i="68"/>
  <c r="R27" i="68"/>
  <c r="Q27" i="68"/>
  <c r="T25" i="68"/>
  <c r="S25" i="68"/>
  <c r="R25" i="68"/>
  <c r="Q25" i="68"/>
  <c r="T23" i="68"/>
  <c r="S23" i="68"/>
  <c r="R23" i="68"/>
  <c r="Q23" i="68"/>
  <c r="T18" i="68"/>
  <c r="S18" i="68"/>
  <c r="R18" i="68"/>
  <c r="Q18" i="68"/>
  <c r="T17" i="68"/>
  <c r="S17" i="68"/>
  <c r="R17" i="68"/>
  <c r="Q17" i="68"/>
  <c r="T16" i="68"/>
  <c r="S16" i="68"/>
  <c r="R16" i="68"/>
  <c r="Q16" i="68"/>
  <c r="T15" i="68"/>
  <c r="S15" i="68"/>
  <c r="R15" i="68"/>
  <c r="Q15" i="68"/>
  <c r="T14" i="68"/>
  <c r="S14" i="68"/>
  <c r="R14" i="68"/>
  <c r="Q14" i="68"/>
  <c r="T13" i="68"/>
  <c r="S13" i="68"/>
  <c r="R13" i="68"/>
  <c r="Q13" i="68"/>
  <c r="T12" i="68"/>
  <c r="S12" i="68"/>
  <c r="R12" i="68"/>
  <c r="Q12" i="68"/>
  <c r="T11" i="68"/>
  <c r="S11" i="68"/>
  <c r="R11" i="68"/>
  <c r="Q11" i="68"/>
  <c r="T10" i="68"/>
  <c r="S10" i="68"/>
  <c r="R10" i="68"/>
  <c r="Q10" i="68"/>
  <c r="T8" i="68"/>
  <c r="S8" i="68"/>
  <c r="R8" i="68"/>
  <c r="Q8" i="68"/>
  <c r="T7" i="68"/>
  <c r="S7" i="68"/>
  <c r="R7" i="68"/>
  <c r="Q7" i="68"/>
  <c r="T6" i="68"/>
  <c r="S6" i="68"/>
  <c r="R6" i="68"/>
  <c r="Q6" i="68"/>
  <c r="T5" i="68"/>
  <c r="S5" i="68"/>
  <c r="R5" i="68"/>
  <c r="Q5" i="68"/>
  <c r="T4" i="68"/>
  <c r="S4" i="68"/>
  <c r="R4" i="68"/>
  <c r="Q4" i="68"/>
  <c r="T3" i="68"/>
  <c r="S3" i="68"/>
  <c r="R3" i="68"/>
  <c r="Q3" i="68"/>
  <c r="W13" i="68" l="1"/>
  <c r="U76" i="68"/>
  <c r="X75" i="68"/>
  <c r="U10" i="68"/>
  <c r="W65" i="68"/>
  <c r="Y65" i="68"/>
  <c r="U55" i="68"/>
  <c r="U52" i="68"/>
  <c r="U70" i="68"/>
  <c r="V75" i="68"/>
  <c r="U48" i="68"/>
  <c r="X65" i="68"/>
  <c r="Y19" i="68"/>
  <c r="Y27" i="68"/>
  <c r="U14" i="68"/>
  <c r="U31" i="68"/>
  <c r="U41" i="68"/>
  <c r="U45" i="68"/>
  <c r="U23" i="68"/>
  <c r="Y75" i="68"/>
  <c r="U7" i="68"/>
  <c r="U47" i="68"/>
  <c r="W75" i="68"/>
  <c r="U84" i="68"/>
  <c r="W19" i="68"/>
  <c r="U36" i="68"/>
  <c r="U40" i="68"/>
  <c r="U65" i="68"/>
  <c r="U69" i="68"/>
  <c r="Y55" i="68"/>
  <c r="W33" i="68"/>
  <c r="U59" i="68"/>
  <c r="U37" i="68"/>
  <c r="U3" i="68"/>
  <c r="U46" i="68"/>
  <c r="U54" i="68"/>
  <c r="U56" i="68"/>
  <c r="U58" i="68"/>
  <c r="U79" i="68"/>
  <c r="U81" i="68"/>
  <c r="U83" i="68"/>
  <c r="U12" i="68"/>
  <c r="U16" i="68"/>
  <c r="U18" i="68"/>
  <c r="U34" i="68"/>
  <c r="U39" i="68"/>
  <c r="U68" i="68"/>
  <c r="U85" i="68"/>
  <c r="U87" i="68"/>
  <c r="U89" i="68"/>
  <c r="U5" i="68"/>
  <c r="U11" i="68"/>
  <c r="U13" i="68"/>
  <c r="X13" i="68"/>
  <c r="U32" i="68"/>
  <c r="U50" i="68"/>
  <c r="U8" i="68"/>
  <c r="Y13" i="68"/>
  <c r="Y33" i="68"/>
  <c r="U15" i="68"/>
  <c r="U17" i="68"/>
  <c r="U33" i="68"/>
  <c r="U35" i="68"/>
  <c r="X33" i="68"/>
  <c r="U42" i="68"/>
  <c r="U49" i="68"/>
  <c r="W55" i="68"/>
  <c r="U86" i="68"/>
  <c r="U88" i="68"/>
  <c r="U90" i="68"/>
  <c r="U6" i="68"/>
  <c r="T92" i="68"/>
  <c r="V13" i="68"/>
  <c r="X19" i="68"/>
  <c r="U38" i="68"/>
  <c r="W41" i="68"/>
  <c r="U51" i="68"/>
  <c r="U64" i="68"/>
  <c r="X83" i="68"/>
  <c r="W83" i="68"/>
  <c r="U67" i="68"/>
  <c r="U74" i="68"/>
  <c r="X3" i="68"/>
  <c r="V19" i="68"/>
  <c r="U25" i="68"/>
  <c r="U27" i="68"/>
  <c r="W27" i="68"/>
  <c r="Y41" i="68"/>
  <c r="U53" i="68"/>
  <c r="U57" i="68"/>
  <c r="U63" i="68"/>
  <c r="U66" i="68"/>
  <c r="U73" i="68"/>
  <c r="U75" i="68"/>
  <c r="U80" i="68"/>
  <c r="Y83" i="68"/>
  <c r="V3" i="68"/>
  <c r="U4" i="68"/>
  <c r="V41" i="68"/>
  <c r="V65" i="68"/>
  <c r="W3" i="68"/>
  <c r="V63" i="68"/>
  <c r="I61" i="68" s="1"/>
  <c r="U28" i="68"/>
  <c r="U60" i="68"/>
  <c r="Y3" i="68"/>
  <c r="V33" i="68"/>
  <c r="V49" i="68"/>
  <c r="V69" i="68"/>
  <c r="U82" i="68"/>
  <c r="V55" i="68"/>
  <c r="I27" i="68" l="1"/>
  <c r="I55" i="68"/>
  <c r="I13" i="68"/>
  <c r="I75" i="68"/>
  <c r="I41" i="68"/>
  <c r="T62" i="65" l="1"/>
  <c r="Y61" i="65" s="1"/>
  <c r="S62" i="65"/>
  <c r="X61" i="65" s="1"/>
  <c r="R62" i="65"/>
  <c r="W61" i="65" s="1"/>
  <c r="Q62" i="65"/>
  <c r="T58" i="65"/>
  <c r="S58" i="65"/>
  <c r="X57" i="65" s="1"/>
  <c r="R58" i="65"/>
  <c r="W57" i="65" s="1"/>
  <c r="Q58" i="65"/>
  <c r="T54" i="65"/>
  <c r="S54" i="65"/>
  <c r="R54" i="65"/>
  <c r="Q54" i="65"/>
  <c r="T52" i="65"/>
  <c r="Y51" i="65" s="1"/>
  <c r="S52" i="65"/>
  <c r="R52" i="65"/>
  <c r="W51" i="65" s="1"/>
  <c r="Q52" i="65"/>
  <c r="T48" i="65"/>
  <c r="S48" i="65"/>
  <c r="R48" i="65"/>
  <c r="Q48" i="65"/>
  <c r="R47" i="65"/>
  <c r="Q47" i="65"/>
  <c r="T46" i="65"/>
  <c r="S46" i="65"/>
  <c r="R46" i="65"/>
  <c r="Q46" i="65"/>
  <c r="I45" i="65" s="1"/>
  <c r="T45" i="65"/>
  <c r="Q45" i="65"/>
  <c r="T44" i="65"/>
  <c r="S44" i="65"/>
  <c r="R44" i="65"/>
  <c r="Q44" i="65"/>
  <c r="R43" i="65"/>
  <c r="Q43" i="65"/>
  <c r="T42" i="65"/>
  <c r="S42" i="65"/>
  <c r="R42" i="65"/>
  <c r="Q42" i="65"/>
  <c r="T40" i="65"/>
  <c r="S40" i="65"/>
  <c r="R40" i="65"/>
  <c r="Q40" i="65"/>
  <c r="Q39" i="65"/>
  <c r="T38" i="65"/>
  <c r="S38" i="65"/>
  <c r="R38" i="65"/>
  <c r="Q38" i="65"/>
  <c r="R37" i="65"/>
  <c r="Q37" i="65"/>
  <c r="T36" i="65"/>
  <c r="S36" i="65"/>
  <c r="R36" i="65"/>
  <c r="Q36" i="65"/>
  <c r="S35" i="65"/>
  <c r="R35" i="65"/>
  <c r="Q35" i="65"/>
  <c r="T34" i="65"/>
  <c r="S34" i="65"/>
  <c r="R34" i="65"/>
  <c r="Q34" i="65"/>
  <c r="T32" i="65"/>
  <c r="Y31" i="65" s="1"/>
  <c r="S32" i="65"/>
  <c r="X31" i="65" s="1"/>
  <c r="R32" i="65"/>
  <c r="Q32" i="65"/>
  <c r="T31" i="65"/>
  <c r="S31" i="65"/>
  <c r="R31" i="65"/>
  <c r="Q31" i="65"/>
  <c r="T30" i="65"/>
  <c r="S30" i="65"/>
  <c r="R30" i="65"/>
  <c r="Q30" i="65"/>
  <c r="T29" i="65"/>
  <c r="S29" i="65"/>
  <c r="R29" i="65"/>
  <c r="Q29" i="65"/>
  <c r="T26" i="65"/>
  <c r="S26" i="65"/>
  <c r="R26" i="65"/>
  <c r="Q26" i="65"/>
  <c r="T25" i="65"/>
  <c r="S25" i="65"/>
  <c r="R25" i="65"/>
  <c r="Q25" i="65"/>
  <c r="T24" i="65"/>
  <c r="S24" i="65"/>
  <c r="R24" i="65"/>
  <c r="Q24" i="65"/>
  <c r="T23" i="65"/>
  <c r="S23" i="65"/>
  <c r="R23" i="65"/>
  <c r="Q23" i="65"/>
  <c r="T22" i="65"/>
  <c r="S22" i="65"/>
  <c r="R22" i="65"/>
  <c r="Q22" i="65"/>
  <c r="T21" i="65"/>
  <c r="S21" i="65"/>
  <c r="R21" i="65"/>
  <c r="Q21" i="65"/>
  <c r="T20" i="65"/>
  <c r="S20" i="65"/>
  <c r="R20" i="65"/>
  <c r="T19" i="65"/>
  <c r="S19" i="65"/>
  <c r="R19" i="65"/>
  <c r="T18" i="65"/>
  <c r="S18" i="65"/>
  <c r="R18" i="65"/>
  <c r="T17" i="65"/>
  <c r="S17" i="65"/>
  <c r="R17" i="65"/>
  <c r="T16" i="65"/>
  <c r="S16" i="65"/>
  <c r="R16" i="65"/>
  <c r="T15" i="65"/>
  <c r="S15" i="65"/>
  <c r="R15" i="65"/>
  <c r="T14" i="65"/>
  <c r="S14" i="65"/>
  <c r="R14" i="65"/>
  <c r="Q14" i="65"/>
  <c r="T13" i="65"/>
  <c r="S13" i="65"/>
  <c r="R13" i="65"/>
  <c r="Q13" i="65"/>
  <c r="T12" i="65"/>
  <c r="S12" i="65"/>
  <c r="R12" i="65"/>
  <c r="Q12" i="65"/>
  <c r="T11" i="65"/>
  <c r="S11" i="65"/>
  <c r="R11" i="65"/>
  <c r="Q11" i="65"/>
  <c r="T10" i="65"/>
  <c r="S10" i="65"/>
  <c r="R10" i="65"/>
  <c r="Q10" i="65"/>
  <c r="T9" i="65"/>
  <c r="S9" i="65"/>
  <c r="R9" i="65"/>
  <c r="Q9" i="65"/>
  <c r="T8" i="65"/>
  <c r="S8" i="65"/>
  <c r="R8" i="65"/>
  <c r="Q8" i="65"/>
  <c r="T7" i="65"/>
  <c r="S7" i="65"/>
  <c r="R7" i="65"/>
  <c r="Q7" i="65"/>
  <c r="T6" i="65"/>
  <c r="S6" i="65"/>
  <c r="R6" i="65"/>
  <c r="Q6" i="65"/>
  <c r="T5" i="65"/>
  <c r="S5" i="65"/>
  <c r="R5" i="65"/>
  <c r="Q5" i="65"/>
  <c r="T4" i="65"/>
  <c r="S4" i="65"/>
  <c r="R4" i="65"/>
  <c r="Q4" i="65"/>
  <c r="T3" i="65"/>
  <c r="S3" i="65"/>
  <c r="R3" i="65"/>
  <c r="Q3" i="65"/>
  <c r="U42" i="65" l="1"/>
  <c r="X15" i="65"/>
  <c r="Y15" i="65"/>
  <c r="U44" i="65"/>
  <c r="W9" i="65"/>
  <c r="V9" i="65"/>
  <c r="U26" i="65"/>
  <c r="U58" i="65"/>
  <c r="U62" i="65"/>
  <c r="X51" i="65"/>
  <c r="W3" i="65"/>
  <c r="U3" i="65"/>
  <c r="Y39" i="65"/>
  <c r="X39" i="65"/>
  <c r="W39" i="65"/>
  <c r="U24" i="65"/>
  <c r="V25" i="65"/>
  <c r="Y3" i="65"/>
  <c r="U25" i="65"/>
  <c r="U31" i="65"/>
  <c r="U33" i="65"/>
  <c r="V39" i="65"/>
  <c r="U10" i="65"/>
  <c r="Y9" i="65"/>
  <c r="U46" i="65"/>
  <c r="U17" i="65"/>
  <c r="U19" i="65"/>
  <c r="U21" i="65"/>
  <c r="U8" i="65"/>
  <c r="U36" i="65"/>
  <c r="U38" i="65"/>
  <c r="U41" i="65"/>
  <c r="U4" i="65"/>
  <c r="U6" i="65"/>
  <c r="U11" i="65"/>
  <c r="U13" i="65"/>
  <c r="U15" i="65"/>
  <c r="I21" i="65"/>
  <c r="U52" i="65"/>
  <c r="U54" i="65"/>
  <c r="U22" i="65"/>
  <c r="X3" i="65"/>
  <c r="T64" i="65"/>
  <c r="U51" i="65"/>
  <c r="U29" i="65"/>
  <c r="U5" i="65"/>
  <c r="U7" i="65"/>
  <c r="U12" i="65"/>
  <c r="U14" i="65"/>
  <c r="W25" i="65"/>
  <c r="U40" i="65"/>
  <c r="U48" i="65"/>
  <c r="U57" i="65"/>
  <c r="U9" i="65"/>
  <c r="X9" i="65"/>
  <c r="U23" i="65"/>
  <c r="U30" i="65"/>
  <c r="U32" i="65"/>
  <c r="U34" i="65"/>
  <c r="W15" i="65"/>
  <c r="U18" i="65"/>
  <c r="U20" i="65"/>
  <c r="Y25" i="65"/>
  <c r="X25" i="65"/>
  <c r="W31" i="65"/>
  <c r="I49" i="65"/>
  <c r="V31" i="65"/>
  <c r="V15" i="65"/>
  <c r="U16" i="65"/>
  <c r="V3" i="65"/>
  <c r="V51" i="65"/>
  <c r="V61" i="65"/>
  <c r="V57" i="65"/>
  <c r="I51" i="65" l="1"/>
  <c r="I9" i="65"/>
  <c r="I31" i="65"/>
  <c r="I15" i="65"/>
  <c r="I3" i="65"/>
  <c r="T80" i="62" l="1"/>
  <c r="Y79" i="62" s="1"/>
  <c r="X79" i="62"/>
  <c r="W79" i="62"/>
  <c r="V79" i="62"/>
  <c r="T79" i="62"/>
  <c r="S79" i="62"/>
  <c r="R79" i="62"/>
  <c r="Q79" i="62"/>
  <c r="T72" i="62"/>
  <c r="S72" i="62"/>
  <c r="R72" i="62"/>
  <c r="Q72" i="62"/>
  <c r="T71" i="62"/>
  <c r="S71" i="62"/>
  <c r="R71" i="62"/>
  <c r="Q71" i="62"/>
  <c r="T70" i="62"/>
  <c r="Y69" i="62" s="1"/>
  <c r="S70" i="62"/>
  <c r="R70" i="62"/>
  <c r="W69" i="62" s="1"/>
  <c r="Q70" i="62"/>
  <c r="T69" i="62"/>
  <c r="S69" i="62"/>
  <c r="R69" i="62"/>
  <c r="Q69" i="62"/>
  <c r="T68" i="62"/>
  <c r="S68" i="62"/>
  <c r="R68" i="62"/>
  <c r="Q68" i="62"/>
  <c r="T67" i="62"/>
  <c r="S67" i="62"/>
  <c r="R67" i="62"/>
  <c r="Q67" i="62"/>
  <c r="T66" i="62"/>
  <c r="S66" i="62"/>
  <c r="R66" i="62"/>
  <c r="Q66" i="62"/>
  <c r="T65" i="62"/>
  <c r="S65" i="62"/>
  <c r="R65" i="62"/>
  <c r="Q65" i="62"/>
  <c r="T64" i="62"/>
  <c r="S64" i="62"/>
  <c r="R64" i="62"/>
  <c r="Q64" i="62"/>
  <c r="T63" i="62"/>
  <c r="S63" i="62"/>
  <c r="R63" i="62"/>
  <c r="Q63" i="62"/>
  <c r="T62" i="62"/>
  <c r="S62" i="62"/>
  <c r="R62" i="62"/>
  <c r="Q62" i="62"/>
  <c r="T61" i="62"/>
  <c r="S61" i="62"/>
  <c r="R61" i="62"/>
  <c r="Q61" i="62"/>
  <c r="T60" i="62"/>
  <c r="S60" i="62"/>
  <c r="R60" i="62"/>
  <c r="Q60" i="62"/>
  <c r="T59" i="62"/>
  <c r="S59" i="62"/>
  <c r="R59" i="62"/>
  <c r="T58" i="62"/>
  <c r="S58" i="62"/>
  <c r="R58" i="62"/>
  <c r="Q58" i="62"/>
  <c r="T57" i="62"/>
  <c r="S57" i="62"/>
  <c r="R57" i="62"/>
  <c r="Q57" i="62"/>
  <c r="T56" i="62"/>
  <c r="S56" i="62"/>
  <c r="R56" i="62"/>
  <c r="Q56" i="62"/>
  <c r="T55" i="62"/>
  <c r="S55" i="62"/>
  <c r="R55" i="62"/>
  <c r="Q55" i="62"/>
  <c r="T54" i="62"/>
  <c r="S54" i="62"/>
  <c r="X53" i="62" s="1"/>
  <c r="R54" i="62"/>
  <c r="W53" i="62" s="1"/>
  <c r="Q54" i="62"/>
  <c r="V53" i="62" s="1"/>
  <c r="I49" i="62" s="1"/>
  <c r="T53" i="62"/>
  <c r="S53" i="62"/>
  <c r="R53" i="62"/>
  <c r="Q53" i="62"/>
  <c r="T48" i="62"/>
  <c r="S48" i="62"/>
  <c r="R48" i="62"/>
  <c r="Q48" i="62"/>
  <c r="T47" i="62"/>
  <c r="S47" i="62"/>
  <c r="R47" i="62"/>
  <c r="Q47" i="62"/>
  <c r="T46" i="62"/>
  <c r="S46" i="62"/>
  <c r="R46" i="62"/>
  <c r="Q46" i="62"/>
  <c r="T45" i="62"/>
  <c r="S45" i="62"/>
  <c r="R45" i="62"/>
  <c r="Q45" i="62"/>
  <c r="T44" i="62"/>
  <c r="S44" i="62"/>
  <c r="R44" i="62"/>
  <c r="Q44" i="62"/>
  <c r="T43" i="62"/>
  <c r="S43" i="62"/>
  <c r="R43" i="62"/>
  <c r="T41" i="62"/>
  <c r="S41" i="62"/>
  <c r="R41" i="62"/>
  <c r="Q41" i="62"/>
  <c r="T36" i="62"/>
  <c r="S36" i="62"/>
  <c r="R36" i="62"/>
  <c r="Q36" i="62"/>
  <c r="T35" i="62"/>
  <c r="S35" i="62"/>
  <c r="R35" i="62"/>
  <c r="Q35" i="62"/>
  <c r="T34" i="62"/>
  <c r="S34" i="62"/>
  <c r="R34" i="62"/>
  <c r="Q34" i="62"/>
  <c r="T33" i="62"/>
  <c r="S33" i="62"/>
  <c r="R33" i="62"/>
  <c r="Q33" i="62"/>
  <c r="X29" i="62"/>
  <c r="W29" i="62"/>
  <c r="T31" i="62"/>
  <c r="S31" i="62"/>
  <c r="R31" i="62"/>
  <c r="Q31" i="62"/>
  <c r="T29" i="62"/>
  <c r="S29" i="62"/>
  <c r="R29" i="62"/>
  <c r="T27" i="62"/>
  <c r="S27" i="62"/>
  <c r="R27" i="62"/>
  <c r="Q27" i="62"/>
  <c r="T25" i="62"/>
  <c r="S25" i="62"/>
  <c r="R25" i="62"/>
  <c r="Q25" i="62"/>
  <c r="T22" i="62"/>
  <c r="S22" i="62"/>
  <c r="R22" i="62"/>
  <c r="Q22" i="62"/>
  <c r="T21" i="62"/>
  <c r="S21" i="62"/>
  <c r="R21" i="62"/>
  <c r="Q21" i="62"/>
  <c r="T20" i="62"/>
  <c r="S20" i="62"/>
  <c r="R20" i="62"/>
  <c r="Q20" i="62"/>
  <c r="T19" i="62"/>
  <c r="S19" i="62"/>
  <c r="R19" i="62"/>
  <c r="Q19" i="62"/>
  <c r="T18" i="62"/>
  <c r="S18" i="62"/>
  <c r="R18" i="62"/>
  <c r="Q18" i="62"/>
  <c r="T17" i="62"/>
  <c r="S17" i="62"/>
  <c r="R17" i="62"/>
  <c r="Q17" i="62"/>
  <c r="T16" i="62"/>
  <c r="S16" i="62"/>
  <c r="R16" i="62"/>
  <c r="Q16" i="62"/>
  <c r="T15" i="62"/>
  <c r="S15" i="62"/>
  <c r="R15" i="62"/>
  <c r="Q15" i="62"/>
  <c r="T14" i="62"/>
  <c r="S14" i="62"/>
  <c r="X11" i="62" s="1"/>
  <c r="R14" i="62"/>
  <c r="W11" i="62" s="1"/>
  <c r="Q14" i="62"/>
  <c r="T13" i="62"/>
  <c r="S13" i="62"/>
  <c r="R13" i="62"/>
  <c r="Q13" i="62"/>
  <c r="T11" i="62"/>
  <c r="S11" i="62"/>
  <c r="R11" i="62"/>
  <c r="Q11" i="62"/>
  <c r="T10" i="62"/>
  <c r="Y9" i="62" s="1"/>
  <c r="S10" i="62"/>
  <c r="X9" i="62" s="1"/>
  <c r="R10" i="62"/>
  <c r="W9" i="62" s="1"/>
  <c r="Q10" i="62"/>
  <c r="T9" i="62"/>
  <c r="S9" i="62"/>
  <c r="R9" i="62"/>
  <c r="Q9" i="62"/>
  <c r="T8" i="62"/>
  <c r="S8" i="62"/>
  <c r="R8" i="62"/>
  <c r="Q8" i="62"/>
  <c r="T7" i="62"/>
  <c r="S7" i="62"/>
  <c r="R7" i="62"/>
  <c r="Q7" i="62"/>
  <c r="T5" i="62"/>
  <c r="S5" i="62"/>
  <c r="R5" i="62"/>
  <c r="Q5" i="62"/>
  <c r="T4" i="62"/>
  <c r="S4" i="62"/>
  <c r="R4" i="62"/>
  <c r="Q4" i="62"/>
  <c r="T3" i="62"/>
  <c r="S3" i="62"/>
  <c r="R3" i="62"/>
  <c r="Q3" i="62"/>
  <c r="T138" i="61"/>
  <c r="Y137" i="61" s="1"/>
  <c r="S138" i="61"/>
  <c r="X137" i="61" s="1"/>
  <c r="R138" i="61"/>
  <c r="W137" i="61" s="1"/>
  <c r="Q138" i="61"/>
  <c r="T137" i="61"/>
  <c r="S137" i="61"/>
  <c r="R137" i="61"/>
  <c r="Q137" i="61"/>
  <c r="T134" i="61"/>
  <c r="S134" i="61"/>
  <c r="R134" i="61"/>
  <c r="Q134" i="61"/>
  <c r="T133" i="61"/>
  <c r="S133" i="61"/>
  <c r="R133" i="61"/>
  <c r="Q133" i="61"/>
  <c r="T132" i="61"/>
  <c r="S132" i="61"/>
  <c r="R132" i="61"/>
  <c r="Q132" i="61"/>
  <c r="T131" i="61"/>
  <c r="S131" i="61"/>
  <c r="R131" i="61"/>
  <c r="Q131" i="61"/>
  <c r="T130" i="61"/>
  <c r="S130" i="61"/>
  <c r="X129" i="61" s="1"/>
  <c r="R130" i="61"/>
  <c r="Q130" i="61"/>
  <c r="T129" i="61"/>
  <c r="S129" i="61"/>
  <c r="R129" i="61"/>
  <c r="Q129" i="61"/>
  <c r="T128" i="61"/>
  <c r="S128" i="61"/>
  <c r="R128" i="61"/>
  <c r="Q128" i="61"/>
  <c r="T127" i="61"/>
  <c r="S127" i="61"/>
  <c r="R127" i="61"/>
  <c r="Q127" i="61"/>
  <c r="T126" i="61"/>
  <c r="S126" i="61"/>
  <c r="R126" i="61"/>
  <c r="Q126" i="61"/>
  <c r="T125" i="61"/>
  <c r="S125" i="61"/>
  <c r="R125" i="61"/>
  <c r="Q125" i="61"/>
  <c r="T124" i="61"/>
  <c r="S124" i="61"/>
  <c r="R124" i="61"/>
  <c r="Q124" i="61"/>
  <c r="T123" i="61"/>
  <c r="S123" i="61"/>
  <c r="R123" i="61"/>
  <c r="Q123" i="61"/>
  <c r="T122" i="61"/>
  <c r="S122" i="61"/>
  <c r="R122" i="61"/>
  <c r="Q122" i="61"/>
  <c r="T121" i="61"/>
  <c r="S121" i="61"/>
  <c r="R121" i="61"/>
  <c r="Q121" i="61"/>
  <c r="T120" i="61"/>
  <c r="S120" i="61"/>
  <c r="R120" i="61"/>
  <c r="Q120" i="61"/>
  <c r="T119" i="61"/>
  <c r="S119" i="61"/>
  <c r="R119" i="61"/>
  <c r="Q119" i="61"/>
  <c r="T118" i="61"/>
  <c r="S118" i="61"/>
  <c r="R118" i="61"/>
  <c r="Q118" i="61"/>
  <c r="T117" i="61"/>
  <c r="S117" i="61"/>
  <c r="R117" i="61"/>
  <c r="Q117" i="61"/>
  <c r="T116" i="61"/>
  <c r="S116" i="61"/>
  <c r="R116" i="61"/>
  <c r="Q116" i="61"/>
  <c r="T115" i="61"/>
  <c r="S115" i="61"/>
  <c r="R115" i="61"/>
  <c r="Q115" i="61"/>
  <c r="T114" i="61"/>
  <c r="S114" i="61"/>
  <c r="R114" i="61"/>
  <c r="Q114" i="61"/>
  <c r="T113" i="61"/>
  <c r="S113" i="61"/>
  <c r="R113" i="61"/>
  <c r="Q113" i="61"/>
  <c r="T102" i="61"/>
  <c r="S102" i="61"/>
  <c r="R102" i="61"/>
  <c r="W101" i="61" s="1"/>
  <c r="Q102" i="61"/>
  <c r="T101" i="61"/>
  <c r="S101" i="61"/>
  <c r="R101" i="61"/>
  <c r="Q101" i="61"/>
  <c r="T100" i="61"/>
  <c r="S100" i="61"/>
  <c r="R100" i="61"/>
  <c r="Q100" i="61"/>
  <c r="T99" i="61"/>
  <c r="S99" i="61"/>
  <c r="R99" i="61"/>
  <c r="Q99" i="61"/>
  <c r="T98" i="61"/>
  <c r="S98" i="61"/>
  <c r="R98" i="61"/>
  <c r="Q98" i="61"/>
  <c r="T97" i="61"/>
  <c r="S97" i="61"/>
  <c r="R97" i="61"/>
  <c r="Q97" i="61"/>
  <c r="T92" i="61"/>
  <c r="S92" i="61"/>
  <c r="X91" i="61" s="1"/>
  <c r="R92" i="61"/>
  <c r="Q92" i="61"/>
  <c r="T91" i="61"/>
  <c r="S91" i="61"/>
  <c r="R91" i="61"/>
  <c r="Q91" i="61"/>
  <c r="T90" i="61"/>
  <c r="Y89" i="61" s="1"/>
  <c r="S90" i="61"/>
  <c r="X89" i="61" s="1"/>
  <c r="R90" i="61"/>
  <c r="W89" i="61" s="1"/>
  <c r="Q90" i="61"/>
  <c r="V89" i="61" s="1"/>
  <c r="T89" i="61"/>
  <c r="S89" i="61"/>
  <c r="R89" i="61"/>
  <c r="Q89" i="61"/>
  <c r="T84" i="61"/>
  <c r="S84" i="61"/>
  <c r="R84" i="61"/>
  <c r="Q84" i="61"/>
  <c r="T83" i="61"/>
  <c r="S83" i="61"/>
  <c r="R83" i="61"/>
  <c r="Q83" i="61"/>
  <c r="T82" i="61"/>
  <c r="S82" i="61"/>
  <c r="R82" i="61"/>
  <c r="Q82" i="61"/>
  <c r="T81" i="61"/>
  <c r="S81" i="61"/>
  <c r="R81" i="61"/>
  <c r="Q81" i="61"/>
  <c r="T80" i="61"/>
  <c r="S80" i="61"/>
  <c r="R80" i="61"/>
  <c r="Q80" i="61"/>
  <c r="T79" i="61"/>
  <c r="S79" i="61"/>
  <c r="R79" i="61"/>
  <c r="Q79" i="61"/>
  <c r="T76" i="61"/>
  <c r="S76" i="61"/>
  <c r="R76" i="61"/>
  <c r="Q76" i="61"/>
  <c r="T75" i="61"/>
  <c r="S75" i="61"/>
  <c r="R75" i="61"/>
  <c r="Q75" i="61"/>
  <c r="T74" i="61"/>
  <c r="Y73" i="61" s="1"/>
  <c r="S74" i="61"/>
  <c r="R74" i="61"/>
  <c r="T73" i="61"/>
  <c r="S73" i="61"/>
  <c r="R73" i="61"/>
  <c r="Q73" i="61"/>
  <c r="T72" i="61"/>
  <c r="S72" i="61"/>
  <c r="R72" i="61"/>
  <c r="Q72" i="61"/>
  <c r="T71" i="61"/>
  <c r="S71" i="61"/>
  <c r="R71" i="61"/>
  <c r="Q71" i="61"/>
  <c r="T70" i="61"/>
  <c r="S70" i="61"/>
  <c r="R70" i="61"/>
  <c r="Q70" i="61"/>
  <c r="T69" i="61"/>
  <c r="S69" i="61"/>
  <c r="R69" i="61"/>
  <c r="Q69" i="61"/>
  <c r="T68" i="61"/>
  <c r="S68" i="61"/>
  <c r="R68" i="61"/>
  <c r="Q68" i="61"/>
  <c r="T67" i="61"/>
  <c r="S67" i="61"/>
  <c r="R67" i="61"/>
  <c r="Q67" i="61"/>
  <c r="T64" i="61"/>
  <c r="S64" i="61"/>
  <c r="R64" i="61"/>
  <c r="Q64" i="61"/>
  <c r="V63" i="61" s="1"/>
  <c r="T63" i="61"/>
  <c r="S63" i="61"/>
  <c r="R63" i="61"/>
  <c r="Q63" i="61"/>
  <c r="T62" i="61"/>
  <c r="S62" i="61"/>
  <c r="R62" i="61"/>
  <c r="Q62" i="61"/>
  <c r="T61" i="61"/>
  <c r="S61" i="61"/>
  <c r="R61" i="61"/>
  <c r="Q61" i="61"/>
  <c r="T60" i="61"/>
  <c r="S60" i="61"/>
  <c r="R60" i="61"/>
  <c r="Q60" i="61"/>
  <c r="T59" i="61"/>
  <c r="S59" i="61"/>
  <c r="R59" i="61"/>
  <c r="Q59" i="61"/>
  <c r="T58" i="61"/>
  <c r="S58" i="61"/>
  <c r="R58" i="61"/>
  <c r="Q58" i="61"/>
  <c r="T57" i="61"/>
  <c r="S57" i="61"/>
  <c r="R57" i="61"/>
  <c r="Q57" i="61"/>
  <c r="T54" i="61"/>
  <c r="S54" i="61"/>
  <c r="R54" i="61"/>
  <c r="Q54" i="61"/>
  <c r="T53" i="61"/>
  <c r="S53" i="61"/>
  <c r="R53" i="61"/>
  <c r="Q53" i="61"/>
  <c r="T52" i="61"/>
  <c r="S52" i="61"/>
  <c r="R52" i="61"/>
  <c r="Q52" i="61"/>
  <c r="T51" i="61"/>
  <c r="S51" i="61"/>
  <c r="R51" i="61"/>
  <c r="Q51" i="61"/>
  <c r="T50" i="61"/>
  <c r="S50" i="61"/>
  <c r="R50" i="61"/>
  <c r="Q50" i="61"/>
  <c r="T49" i="61"/>
  <c r="S49" i="61"/>
  <c r="R49" i="61"/>
  <c r="Q49" i="61"/>
  <c r="T48" i="61"/>
  <c r="S48" i="61"/>
  <c r="R48" i="61"/>
  <c r="Q48" i="61"/>
  <c r="T47" i="61"/>
  <c r="S47" i="61"/>
  <c r="R47" i="61"/>
  <c r="Q47" i="61"/>
  <c r="T46" i="61"/>
  <c r="Y45" i="61" s="1"/>
  <c r="S46" i="61"/>
  <c r="X45" i="61" s="1"/>
  <c r="R46" i="61"/>
  <c r="W45" i="61" s="1"/>
  <c r="Q46" i="61"/>
  <c r="V45" i="61" s="1"/>
  <c r="T45" i="61"/>
  <c r="S45" i="61"/>
  <c r="R45" i="61"/>
  <c r="Q45" i="61"/>
  <c r="T44" i="61"/>
  <c r="S44" i="61"/>
  <c r="R44" i="61"/>
  <c r="Q44" i="61"/>
  <c r="T43" i="61"/>
  <c r="S43" i="61"/>
  <c r="R43" i="61"/>
  <c r="T42" i="61"/>
  <c r="S42" i="61"/>
  <c r="R42" i="61"/>
  <c r="Q42" i="61"/>
  <c r="T41" i="61"/>
  <c r="S41" i="61"/>
  <c r="R41" i="61"/>
  <c r="Q41" i="61"/>
  <c r="T40" i="61"/>
  <c r="Y39" i="61" s="1"/>
  <c r="S40" i="61"/>
  <c r="X39" i="61" s="1"/>
  <c r="R40" i="61"/>
  <c r="W39" i="61" s="1"/>
  <c r="Q40" i="61"/>
  <c r="T39" i="61"/>
  <c r="S39" i="61"/>
  <c r="R39" i="61"/>
  <c r="Q39" i="61"/>
  <c r="T34" i="61"/>
  <c r="Y33" i="61" s="1"/>
  <c r="S34" i="61"/>
  <c r="X33" i="61" s="1"/>
  <c r="R34" i="61"/>
  <c r="W33" i="61" s="1"/>
  <c r="Q34" i="61"/>
  <c r="T33" i="61"/>
  <c r="S33" i="61"/>
  <c r="R33" i="61"/>
  <c r="Q33" i="61"/>
  <c r="T32" i="61"/>
  <c r="Y31" i="61" s="1"/>
  <c r="S32" i="61"/>
  <c r="X31" i="61" s="1"/>
  <c r="R32" i="61"/>
  <c r="W31" i="61" s="1"/>
  <c r="Q32" i="61"/>
  <c r="T31" i="61"/>
  <c r="S31" i="61"/>
  <c r="R31" i="61"/>
  <c r="Q31" i="61"/>
  <c r="T24" i="61"/>
  <c r="Y23" i="61" s="1"/>
  <c r="S24" i="61"/>
  <c r="R24" i="61"/>
  <c r="W23" i="61" s="1"/>
  <c r="Q24" i="61"/>
  <c r="V23" i="61" s="1"/>
  <c r="T23" i="61"/>
  <c r="S23" i="61"/>
  <c r="R23" i="61"/>
  <c r="Q23" i="61"/>
  <c r="T22" i="61"/>
  <c r="Y21" i="61" s="1"/>
  <c r="S22" i="61"/>
  <c r="X21" i="61" s="1"/>
  <c r="R22" i="61"/>
  <c r="W21" i="61" s="1"/>
  <c r="Q22" i="61"/>
  <c r="V21" i="61" s="1"/>
  <c r="T21" i="61"/>
  <c r="S21" i="61"/>
  <c r="R21" i="61"/>
  <c r="Q21" i="61"/>
  <c r="T14" i="61"/>
  <c r="Y13" i="61" s="1"/>
  <c r="S14" i="61"/>
  <c r="X13" i="61" s="1"/>
  <c r="R14" i="61"/>
  <c r="W13" i="61" s="1"/>
  <c r="Q14" i="61"/>
  <c r="V13" i="61" s="1"/>
  <c r="T13" i="61"/>
  <c r="S13" i="61"/>
  <c r="R13" i="61"/>
  <c r="Q13" i="61"/>
  <c r="T6" i="61"/>
  <c r="S6" i="61"/>
  <c r="R6" i="61"/>
  <c r="Q6" i="61"/>
  <c r="T5" i="61"/>
  <c r="S5" i="61"/>
  <c r="R5" i="61"/>
  <c r="Q5" i="61"/>
  <c r="T4" i="61"/>
  <c r="S4" i="61"/>
  <c r="R4" i="61"/>
  <c r="Q4" i="61"/>
  <c r="T3" i="61"/>
  <c r="S3" i="61"/>
  <c r="R3" i="61"/>
  <c r="Q3" i="61"/>
  <c r="W131" i="61" l="1"/>
  <c r="Y11" i="62"/>
  <c r="W129" i="61"/>
  <c r="W91" i="61"/>
  <c r="X73" i="61"/>
  <c r="Y29" i="62"/>
  <c r="X69" i="62"/>
  <c r="Y69" i="61"/>
  <c r="X69" i="61"/>
  <c r="V59" i="61"/>
  <c r="W51" i="61"/>
  <c r="Y47" i="61"/>
  <c r="X47" i="61"/>
  <c r="U80" i="61"/>
  <c r="W73" i="61"/>
  <c r="W59" i="61"/>
  <c r="W17" i="62"/>
  <c r="X17" i="62"/>
  <c r="U57" i="62"/>
  <c r="U60" i="62"/>
  <c r="U62" i="62"/>
  <c r="U59" i="62"/>
  <c r="U61" i="62"/>
  <c r="W41" i="61"/>
  <c r="U81" i="61"/>
  <c r="U58" i="62"/>
  <c r="U13" i="62"/>
  <c r="U53" i="62"/>
  <c r="U29" i="62"/>
  <c r="Y51" i="61"/>
  <c r="U7" i="62"/>
  <c r="U64" i="61"/>
  <c r="U45" i="61"/>
  <c r="U47" i="61"/>
  <c r="U116" i="61"/>
  <c r="U122" i="61"/>
  <c r="U22" i="61"/>
  <c r="U53" i="61"/>
  <c r="U14" i="62"/>
  <c r="U16" i="62"/>
  <c r="U22" i="62"/>
  <c r="U20" i="62"/>
  <c r="U18" i="62"/>
  <c r="V115" i="61"/>
  <c r="U54" i="62"/>
  <c r="U15" i="62"/>
  <c r="U63" i="62"/>
  <c r="U41" i="61"/>
  <c r="U90" i="61"/>
  <c r="U100" i="61"/>
  <c r="U130" i="61"/>
  <c r="U132" i="61"/>
  <c r="V3" i="62"/>
  <c r="U41" i="62"/>
  <c r="U45" i="62"/>
  <c r="U69" i="62"/>
  <c r="U3" i="61"/>
  <c r="U5" i="61"/>
  <c r="U13" i="61"/>
  <c r="X79" i="61"/>
  <c r="U82" i="61"/>
  <c r="U32" i="61"/>
  <c r="U97" i="61"/>
  <c r="U99" i="61"/>
  <c r="V29" i="62"/>
  <c r="U48" i="62"/>
  <c r="U21" i="61"/>
  <c r="U24" i="61"/>
  <c r="U71" i="61"/>
  <c r="U73" i="61"/>
  <c r="U56" i="62"/>
  <c r="U54" i="61"/>
  <c r="U58" i="61"/>
  <c r="U67" i="61"/>
  <c r="U69" i="61"/>
  <c r="U121" i="61"/>
  <c r="U33" i="62"/>
  <c r="V101" i="61"/>
  <c r="Y115" i="61"/>
  <c r="X41" i="61"/>
  <c r="Y41" i="61"/>
  <c r="U48" i="61"/>
  <c r="U50" i="61"/>
  <c r="U61" i="61"/>
  <c r="U63" i="61"/>
  <c r="W79" i="61"/>
  <c r="U91" i="61"/>
  <c r="Y91" i="61"/>
  <c r="X115" i="61"/>
  <c r="U123" i="61"/>
  <c r="U125" i="61"/>
  <c r="U127" i="61"/>
  <c r="W3" i="62"/>
  <c r="Q82" i="62"/>
  <c r="U10" i="62"/>
  <c r="U19" i="62"/>
  <c r="U27" i="62"/>
  <c r="U31" i="62"/>
  <c r="U34" i="62"/>
  <c r="U55" i="62"/>
  <c r="U65" i="62"/>
  <c r="U79" i="62"/>
  <c r="U31" i="61"/>
  <c r="U39" i="61"/>
  <c r="Y79" i="61"/>
  <c r="U84" i="61"/>
  <c r="U101" i="61"/>
  <c r="Y101" i="61"/>
  <c r="U118" i="61"/>
  <c r="U120" i="61"/>
  <c r="U129" i="61"/>
  <c r="Y129" i="61"/>
  <c r="U137" i="61"/>
  <c r="U4" i="62"/>
  <c r="U35" i="62"/>
  <c r="U47" i="62"/>
  <c r="U64" i="62"/>
  <c r="U66" i="62"/>
  <c r="U68" i="62"/>
  <c r="U72" i="62"/>
  <c r="U6" i="61"/>
  <c r="U52" i="61"/>
  <c r="X51" i="61"/>
  <c r="U113" i="61"/>
  <c r="U115" i="61"/>
  <c r="X131" i="61"/>
  <c r="U5" i="62"/>
  <c r="U80" i="62"/>
  <c r="U102" i="61"/>
  <c r="V131" i="61"/>
  <c r="X3" i="62"/>
  <c r="W3" i="61"/>
  <c r="U34" i="61"/>
  <c r="U43" i="61"/>
  <c r="U49" i="61"/>
  <c r="U51" i="61"/>
  <c r="U62" i="61"/>
  <c r="W63" i="61"/>
  <c r="U75" i="61"/>
  <c r="U79" i="61"/>
  <c r="U89" i="61"/>
  <c r="U124" i="61"/>
  <c r="U126" i="61"/>
  <c r="U128" i="61"/>
  <c r="U131" i="61"/>
  <c r="Y131" i="61"/>
  <c r="Y17" i="62"/>
  <c r="U43" i="62"/>
  <c r="I73" i="62"/>
  <c r="W47" i="61"/>
  <c r="U44" i="61"/>
  <c r="U57" i="61"/>
  <c r="U70" i="61"/>
  <c r="U92" i="61"/>
  <c r="U133" i="61"/>
  <c r="U138" i="61"/>
  <c r="U17" i="62"/>
  <c r="U21" i="62"/>
  <c r="U40" i="61"/>
  <c r="V41" i="61"/>
  <c r="U59" i="61"/>
  <c r="Y59" i="61"/>
  <c r="U72" i="61"/>
  <c r="U98" i="61"/>
  <c r="W115" i="61"/>
  <c r="U3" i="62"/>
  <c r="U9" i="62"/>
  <c r="T140" i="61"/>
  <c r="U23" i="61"/>
  <c r="U33" i="61"/>
  <c r="Y63" i="61"/>
  <c r="U68" i="61"/>
  <c r="W69" i="61"/>
  <c r="U76" i="61"/>
  <c r="U83" i="61"/>
  <c r="U119" i="61"/>
  <c r="U11" i="62"/>
  <c r="U25" i="62"/>
  <c r="U44" i="62"/>
  <c r="U46" i="62"/>
  <c r="U67" i="62"/>
  <c r="U71" i="62"/>
  <c r="V11" i="62"/>
  <c r="U36" i="62"/>
  <c r="V69" i="62"/>
  <c r="U70" i="62"/>
  <c r="Y3" i="62"/>
  <c r="V9" i="62"/>
  <c r="I9" i="62" s="1"/>
  <c r="V17" i="62"/>
  <c r="Y53" i="62"/>
  <c r="U8" i="62"/>
  <c r="I17" i="61"/>
  <c r="V3" i="61"/>
  <c r="U4" i="61"/>
  <c r="X23" i="61"/>
  <c r="I23" i="61" s="1"/>
  <c r="V47" i="61"/>
  <c r="V69" i="61"/>
  <c r="X101" i="61"/>
  <c r="U114" i="61"/>
  <c r="U134" i="61"/>
  <c r="U14" i="61"/>
  <c r="U42" i="61"/>
  <c r="U46" i="61"/>
  <c r="V51" i="61"/>
  <c r="X63" i="61"/>
  <c r="V73" i="61"/>
  <c r="U74" i="61"/>
  <c r="X3" i="61"/>
  <c r="V39" i="61"/>
  <c r="V79" i="61"/>
  <c r="V137" i="61"/>
  <c r="Y3" i="61"/>
  <c r="V33" i="61"/>
  <c r="V91" i="61"/>
  <c r="V129" i="61"/>
  <c r="U60" i="61"/>
  <c r="V31" i="61"/>
  <c r="I25" i="61" s="1"/>
  <c r="X59" i="61"/>
  <c r="I69" i="62" l="1"/>
  <c r="I69" i="61"/>
  <c r="I3" i="62"/>
  <c r="I63" i="61"/>
  <c r="I17" i="62"/>
  <c r="U85" i="62"/>
</calcChain>
</file>

<file path=xl/sharedStrings.xml><?xml version="1.0" encoding="utf-8"?>
<sst xmlns="http://schemas.openxmlformats.org/spreadsheetml/2006/main" count="2263" uniqueCount="1190">
  <si>
    <t>MIPG</t>
  </si>
  <si>
    <t>PLAN ESTRATÉGICO AERONÁUTICO 2030</t>
  </si>
  <si>
    <t>Políticas MiPG Decreto 1499 Sept 2017 y Decreto 612 de 2018</t>
  </si>
  <si>
    <t xml:space="preserve">OBJETIVO  INSTITUCIONAL </t>
  </si>
  <si>
    <t>META 2022 - 2026 PEI</t>
  </si>
  <si>
    <t>No. Meta</t>
  </si>
  <si>
    <t>NOMBRE INDICADOR</t>
  </si>
  <si>
    <t>FÓRMULA INDICADOR</t>
  </si>
  <si>
    <t>AVANCE INDICADOR</t>
  </si>
  <si>
    <t>ACTIVIDADES</t>
  </si>
  <si>
    <t>PONDERACION ACTIVIDAD</t>
  </si>
  <si>
    <t>EVALUACIÓN 
TRIM I</t>
  </si>
  <si>
    <t>EVALUACIÓN 
TRIM II</t>
  </si>
  <si>
    <t>EVALUACIÓN 
TRIM III</t>
  </si>
  <si>
    <t>EVALUACIÓN
 TRIM IV</t>
  </si>
  <si>
    <t>ACUMULADO</t>
  </si>
  <si>
    <t>AVANCE 
I TRIM</t>
  </si>
  <si>
    <t>AVANCE 
II TRIM</t>
  </si>
  <si>
    <t>AVANCE 
III TRIM</t>
  </si>
  <si>
    <t>AVANCE 
IV TRIM</t>
  </si>
  <si>
    <t>RESPONSABLE Y APOYO DEL LIDER</t>
  </si>
  <si>
    <t>RESPONSABLE EN OAP DE APOYAR EVALUACIÓN</t>
  </si>
  <si>
    <t>P</t>
  </si>
  <si>
    <t>E</t>
  </si>
  <si>
    <t xml:space="preserve">CUATRIENIO 2022-2026 </t>
  </si>
  <si>
    <t xml:space="preserve">COMPROMISO
2030 </t>
  </si>
  <si>
    <t>LIDER OBJETIVO</t>
  </si>
  <si>
    <r>
      <rPr>
        <b/>
        <sz val="12"/>
        <color theme="3"/>
        <rFont val="Arial Narrow"/>
        <family val="2"/>
      </rPr>
      <t xml:space="preserve">2. CONECTIVIDAD: </t>
    </r>
    <r>
      <rPr>
        <sz val="12"/>
        <color theme="3"/>
        <rFont val="Arial Narrow"/>
        <family val="2"/>
      </rPr>
      <t xml:space="preserve">
Consolidar una red de servicios de transporte aéreo eficiente que una las regiones del país con los principales centros de producción y de consumo nacionales y del mundo, aprovechando su capacidad integradora e interviniendo así mismo la infraestructura asociada de manera priorizada.</t>
    </r>
  </si>
  <si>
    <t>Actualizar, suscribir o proponer Acuerdos o memorandos de entendimiento transfronterizo u otros.</t>
  </si>
  <si>
    <t>DIRECCIÓN DE TRANSPORTE AÉREO</t>
  </si>
  <si>
    <t xml:space="preserve">Promover la Prestación de Servicios Aéreos Esenciales y su infraestructura asociada disponible SAE </t>
  </si>
  <si>
    <t xml:space="preserve">Alcanzar  la optimización y automatización de 4 trámites </t>
  </si>
  <si>
    <t>2 Trámites Automatizados</t>
  </si>
  <si>
    <t>SECRETARÍA TECNOLOGÍAS DE LA INFORMACIÓN</t>
  </si>
  <si>
    <t>Lograr una efectiva aplicación de las normas de regulacion economica por parte de los interesados para propiciar el crecimiento de la oferta en el mercado.</t>
  </si>
  <si>
    <t>Promover la conectividad interurbana, los servicios de emergencia, facilitando la operación de helicópteros desde una infraestructura pública adaptada a la operación 24 horas, a fin de explotar las oportunidades que brindan estos equipos para la movilidad</t>
  </si>
  <si>
    <t xml:space="preserve">
Actualizar el 100% anual de la normatividad colombiana para promover la conectividad interurbana, con la operación de helicópteros
</t>
  </si>
  <si>
    <t># Normas actualizadas / # Normas programadas * 100</t>
  </si>
  <si>
    <t>Desarrollar el 100% de los manuales, procedimientos, circulares informativas y demás documentos requeridos para la certificación, control y vigilancia de la operación de helicópteros</t>
  </si>
  <si>
    <t xml:space="preserve">1. Identificar y Actualizar la documentación para la certificación, control y vigilancia de la operación de helicopteros RAC 135
</t>
  </si>
  <si>
    <t>2. Publicar la documentación actualizada</t>
  </si>
  <si>
    <t xml:space="preserve">Promover la aviación general como un segmento complementario de la actividad aérea, facilitando el acceso a las infraestructuras especiales, para potencializar éste tipo de servicio. 
</t>
  </si>
  <si>
    <t>Desarrrollar el 50% del Plan Estratégico de Aviación General</t>
  </si>
  <si>
    <t>Actividades Realizadas/ Actividades Programadas*100</t>
  </si>
  <si>
    <t xml:space="preserve">OFICINA DE GESTIÓN DE PROYECTOS </t>
  </si>
  <si>
    <t>OFICINA DE GESTIÓN DE PROYECTOS  - PLANIFICACIÓN AEROPORTUARIA</t>
  </si>
  <si>
    <t xml:space="preserve">Desarrollar la prestación de la movilidad aérea urbana, mediante la operación de aeronaves tripuladas a distancia UAS, que permitan el acceso a los bienes e insumos, por medio de su integración al Sistema Nacional del Espacio Aéreo
</t>
  </si>
  <si>
    <t>Incorporar la aviación no tripulada al ecosistema aeronáutico del país</t>
  </si>
  <si>
    <t>SUBDIRECCIÓN GENERAL</t>
  </si>
  <si>
    <t>SUBDIRECCIÓN GENERAL con apoyo de:
SECRETARÍA DE AUTORIDAD AERONÁUTICA
SECRETARÍA DE SERVICIOS A LA NAVEGACIÓN AÉREA
SECRETARÍA DE SERVICIOS AEROPORTUARIOS
SECRETARÍA CENTRO DE ESTUDIOS AERONÁUTICOS
OFICINA DE ANALÍTICA
OFICINA ASESORA DE COMUNICACIONES Y RELACIONAMIENTO INSTITUCIONAL</t>
  </si>
  <si>
    <t>CUATRIENIO 2022-2026</t>
  </si>
  <si>
    <t xml:space="preserve">COMPROMISO 
2030 </t>
  </si>
  <si>
    <r>
      <rPr>
        <b/>
        <sz val="10"/>
        <color theme="1" tint="0.34998626667073579"/>
        <rFont val="Arial"/>
        <family val="2"/>
      </rPr>
      <t xml:space="preserve">3. COMPETITIVIDAD: </t>
    </r>
    <r>
      <rPr>
        <sz val="10"/>
        <color theme="1" tint="0.34998626667073579"/>
        <rFont val="Arial"/>
        <family val="2"/>
      </rPr>
      <t xml:space="preserve">
Desarrollar políticas públicas y estrategias que fortalezcan el factor de productividad y las capacidades del transporte aéreo fortaleciendo el turismo, con presencia en los territorios, estimulando los servicios para el crecimiento de la aviación civil en Colombia.</t>
    </r>
  </si>
  <si>
    <t>Establecer mecanismos regulatorios y fórmulas de incentivos al factor de productividad del sector, para potenciar los aeropuertos localizados en los territorios y facilitar la racionalización de costos frente a cobros por servicios aeroportuarios</t>
  </si>
  <si>
    <t>Fomentar el turismo y el uso del modo aéreo  hacia/desde  los destinos en los aeropuertos administrados por la Aerocivil, teniendo en cuenta las regiones del plan sectorial de turismo del Ministerio de Comercio, Industria y Turismo y promover un acuerdo con Fontur que busque la promocion del turismo en los mismos.</t>
  </si>
  <si>
    <t xml:space="preserve">SECRETARÍA DE SERVICIOS AEROPORTUARIOS </t>
  </si>
  <si>
    <t xml:space="preserve">Propiciar un mercado competitivo de prestadores de servicio de transporte aéreo apoyando el desarrollo de los operadores turísticos en las regiones, acercando los mecanismos dispuestos por el Gobierno Nacional a la comunidad alrededor de los aeropuertos  </t>
  </si>
  <si>
    <t xml:space="preserve">Promover la participación y permanencia de operadores aéreos en las regiones y su interaccion con operadores turisticos.  </t>
  </si>
  <si>
    <t>SECRETARÍA DE AUTORIDAD AERONÁUTICA</t>
  </si>
  <si>
    <t xml:space="preserve">
DIRECCIÓN DE TRANSPORTE AÉREO Y ASUNTOS AEROCOMERCIALES
</t>
  </si>
  <si>
    <t xml:space="preserve">
Desarrollar estrategias que permitan reducir el costo hora-bloque por equipo, en términos reales, enfocadas en el crecimiento del transporte aéreo regional.</t>
  </si>
  <si>
    <t>Proponer estrategias que permitan reducir el costo hora-bloque por equipo, en términos reales, enfocadas en el crecimiento del transporte aéreo regional.</t>
  </si>
  <si>
    <t>OFICINA DE ANALÍTICA</t>
  </si>
  <si>
    <r>
      <t xml:space="preserve">
 </t>
    </r>
    <r>
      <rPr>
        <b/>
        <sz val="10"/>
        <rFont val="Arial Narrow"/>
        <family val="2"/>
      </rPr>
      <t xml:space="preserve">OFICINA DE ANALÍTICA </t>
    </r>
  </si>
  <si>
    <t xml:space="preserve">Revisar integralmente la normatividad asociada a los derechos de los usuarios frente a los servicios de transporte aéreo y contribuir con las autoridades competentes en procura de la protección de estos mismos derechos. 
</t>
  </si>
  <si>
    <t>Proponer  las modificaciones y actualizaciones necesarias en la normativa asociada a la protección de los derechos de los usuarios de servicios de transporte aéreo a partir de la proposición de observaciones a las mismas y elevarlas a los grupos competentes para alcanzar esta meta.</t>
  </si>
  <si>
    <t>.
DIRECCIÓN DE TRANSPORTE AÉREO Y ASUNTOS AEROCOMERCIALES</t>
  </si>
  <si>
    <t xml:space="preserve">Implementar estrategias, tendientes a mejorar el posicionamiento de los ingresos no regulados, frente a total de los ingresos aeroportuarios, en los aeropuertos explotados y administrados por Aerocivil  </t>
  </si>
  <si>
    <t>Elaborar e implementar Estrategias comerciales  aeroportuarias para abarcar el 50% de la red aeroportuaria a cargo de la Aerocivil.</t>
  </si>
  <si>
    <t>SECRETARÍA DE SERVICIOS AEROPORTUARIOS</t>
  </si>
  <si>
    <t xml:space="preserve">
DIRECCIÓN DEOPERACIONES AEROPORTUARIAS</t>
  </si>
  <si>
    <t xml:space="preserve">COMPROMISO </t>
  </si>
  <si>
    <t>No. META</t>
  </si>
  <si>
    <t xml:space="preserve">
8. DESARROLLO DEL TALENTO HUMANO DEL SECTOR 
Fortalecer la gestión del conocimiento para lograr el desarrollo integral y sostenible del talento humano, promoviendo y robusteciendo procesos de apropiación del conocimiento, la investigación y la innovación en los territorios, en línea con el crecimiento de la aviación civil en Colombia
</t>
  </si>
  <si>
    <t>Disponer de un sistema de gestión del Talento Humano que permita responder a la transformación de la economía productiva del Sector Aeronáutico en términos de un talento humano suficiente y adecuado</t>
  </si>
  <si>
    <t xml:space="preserve">Consolidar el modelo de operación del PIC  para  desarrollar el proceso de capacitación y formación alineado con el ciclo de vida del servidor público (ingreso, desarrollo y retiro) </t>
  </si>
  <si>
    <t>Desarrollar al 100% el Plan Institucional de Capacitación - PIC</t>
  </si>
  <si>
    <t>SECRETARIA GENERAL</t>
  </si>
  <si>
    <t>DIRECCIÓN DE GESTIÓN HUMANA</t>
  </si>
  <si>
    <t>Desarrollar una oferta académica pertinente para el sector, que responda a lo establecido en los Marcos de Cualificaciónpara el sector del transporte modo aéreo</t>
  </si>
  <si>
    <t>1. Elaboración de la programación académica.</t>
  </si>
  <si>
    <t>GRUPO DE PLANEACIÓN DE LA EDUCACIÓN DIRECCIÓN ACÁDEMICA</t>
  </si>
  <si>
    <t>2. Desarrollo de  las actividades de la oferta académica.</t>
  </si>
  <si>
    <t>3. Seguimiento y consolidación de los resultados de la ejecución de la oferta académica.</t>
  </si>
  <si>
    <t>Crear un sistema especializado de contacto entre el personal que labora en el sector y  la oferta de empleo disponible especializada.</t>
  </si>
  <si>
    <t>Fortalecer la infraestructura, equipamiento tecnológico del CEA necesario para atender la demanda a nivel nacional.</t>
  </si>
  <si>
    <t>Consolidar el desarrollo de la investigación como eje estratégico en el campo aeronáutico y aeroespacial, con la triada academia, industria, Estado; que contribuya con el progreso del país a través de proyectos de ciencia, tecnología e innovación.</t>
  </si>
  <si>
    <t>Obtener la categoría B de Minciencias para el Grupo GINA</t>
  </si>
  <si>
    <t xml:space="preserve">Establecer un Centro de Pensamiento Aeronáutico integrado por un Centro de Investigaciones y un Observatorio del transporte aéreo soportado en Estadística y Ciencias de Datos, para generar conocimiento fundamentado en estudios sectoriales en diversos campos de la aviación civil </t>
  </si>
  <si>
    <t>Formular el diseño del  Centro  I+D+i para el Centro de pensamiento en el marco de las directrices institucionales y de las necesidades del sector transporte modo aéreo</t>
  </si>
  <si>
    <t>Alcanzar una amplia oferta educativa extensiva a los territorios, orientada a la gestión aeronáutica integral, que responda a las necesidades de la transformación productiva del Transporte Aéreo en diferentes niveles y campos de formación.</t>
  </si>
  <si>
    <t xml:space="preserve">Fortalecer el modelo de aseguramiento de la calidad en los servicios educativos que ofrece el CEA </t>
  </si>
  <si>
    <t>Fortalecer los programas académicos de educación continua de acuerdo a los roles misionales de la entidad con enfoque nacional e internacional</t>
  </si>
  <si>
    <t>Actualizar los programas académicos de educación continua de acuerdo con los roles misionales de la entidad  con enfoque nacional e internacional (25% de la Oferta)</t>
  </si>
  <si>
    <t>2. Actualizar el diseño de la oferta académica  de acuerdo a la normatividad vigente haciéndolo extensivo a los territorios</t>
  </si>
  <si>
    <t>Diseñar nuevas ofertas de educación formal de acuerdo a los roles misionales de la Entidad con enfoque nacional e internacional.</t>
  </si>
  <si>
    <t>Un programa diseñado</t>
  </si>
  <si>
    <t>Generar mecanismos de articulación de la educación media en en regiones para atender las necesidades de formación y capacitación en los territorios.</t>
  </si>
  <si>
    <t>Disponer de un Plan Estratégico del desarrollo servicios educativos para el Talento Humano, utilizando herramientas de analítica, que permitan responder a las necesidades del Sector Aeronáutico en cantidad y calidad, alineado con el Sistema Nacional de Cualificaciones (SNC)</t>
  </si>
  <si>
    <t>Desarrollar acciones tendientes a responder a las necesidades de servicios educativos del sector aeronáutico, conforme a los resultados del Marco Nacional de Cualificaciones para la Avación Civil.</t>
  </si>
  <si>
    <t>Desarrollar estrategias de inclusión en condiciones de equidad en la comunidad académica de la SCEA.</t>
  </si>
  <si>
    <t>Promover el relacionamiento y la cooperación con entidades nacionales e internacionales impulsando la transformación productiva a partir de la generación, uso, apropiación y transferencia de conocimiento.</t>
  </si>
  <si>
    <t>Fortalecer la transformación productiva a partir de la generación, uso apropiación y transferencia del conocimiento</t>
  </si>
  <si>
    <t>Evaluar el impacto y pertinencia de los convenios implementados, realizar los ajustes necesarios, continuar con los convenios vigentes y proponer nuevas alianzas</t>
  </si>
  <si>
    <t>Realizar convenios de cooperación académica y técnica con entidades nacionales e internacionales</t>
  </si>
  <si>
    <t>3. Elaboración del plan de actividades a realizar a través de los convenios de cooperación</t>
  </si>
  <si>
    <t>PLANEACIÓN INSTITUCIONAL</t>
  </si>
  <si>
    <t>PLANEACIÓN INSTIUCIONAL</t>
  </si>
  <si>
    <t>Revisar, gestionar y promover el desarrollo de acuerdos transfronterizos de servicios aéreos u otros, para generar condiciones de conectividad en los territorios de frontera.</t>
  </si>
  <si>
    <t>GRUPO ESTRUCTURA NORMATIVA Y ESTÁNDARES AERONÁUTICOS</t>
  </si>
  <si>
    <t xml:space="preserve">
SECRETARÍA DE SERVICIOS AEROPORTUARIOS
 Apoyo DIRECCIÓN DE TRANSPORTE AÉREO Y ASUNTOS AEROCOMERCIALES
</t>
  </si>
  <si>
    <t>SECRETARÍA CENTRO DE ESTUDIOS AERONÁUTICOS - SCEA</t>
  </si>
  <si>
    <t>LUZ MELBA CASTAÑEDA LIZARAZO - JOHANNA CÁRDENAS CÁRDENAS</t>
  </si>
  <si>
    <t>CUMPLIMIENTO</t>
  </si>
  <si>
    <t xml:space="preserve">LUZ MELBA CASTAÑEDA L - SINDY PATRICIA SIERRA A. - ISABEL GUERRERO C. </t>
  </si>
  <si>
    <t xml:space="preserve">
PLANEACIÓN INSTITUCIONAL
PLANEACIÓN INSTITUCIONAL</t>
  </si>
  <si>
    <t>LUZ MELBA CASTAÑEDA LIZARAZO / OLGA VIVIANA RODRÍGUEZ VARGAS.</t>
  </si>
  <si>
    <t xml:space="preserve">CUATRIENIO 2022  2026 </t>
  </si>
  <si>
    <t>COMPROMISO 2030</t>
  </si>
  <si>
    <t>LÍDER OBJETIVO</t>
  </si>
  <si>
    <t xml:space="preserve">
PLANEACIÓN INSTITUCIONAL</t>
  </si>
  <si>
    <r>
      <rPr>
        <b/>
        <sz val="12"/>
        <color theme="3"/>
        <rFont val="Arial Narrow"/>
        <family val="2"/>
      </rPr>
      <t xml:space="preserve">
1. INSTITUCIONALIDAD:
</t>
    </r>
    <r>
      <rPr>
        <sz val="12"/>
        <color theme="3"/>
        <rFont val="Arial Narrow"/>
        <family val="2"/>
      </rPr>
      <t xml:space="preserve">Consolidar los roles de autoridad, de prestación del servicio y de investigación de accidentes, para dinamizar el crecimiento del  transporte aéreo, contribuyendo a la aviación civil colombiana y un servicio de Transporte Aéreo seguro para la población.
</t>
    </r>
  </si>
  <si>
    <t xml:space="preserve">
Fortalecer las capacidades de la autoridad aeronáutica con el fin de alcanzar los estándares internacionales y ampliar la integración con las comunidades en el territorio nacional, donde se realicen actividades aeronáuticas.
</t>
  </si>
  <si>
    <t>Actualizar el  100% de los permisos de operación de los aeropuertos públicos que no fueron renovados en los últimos 5 años</t>
  </si>
  <si>
    <t>DIRECTOR GENERAL</t>
  </si>
  <si>
    <t>LUZ MELBA CASTAÑEDA L - ALVARO ENRIQUE PÉREZ M.</t>
  </si>
  <si>
    <t>Fortalecer las capacidades de la autoridad aeronáutica con el fin de alcanzar los estándares internacionales y ampliar la integración con las comunidades en el territorio nacional, donde se realicen actividades aeronáuticas.</t>
  </si>
  <si>
    <t>Construir el edificio para la Autoridad Aeronáutica</t>
  </si>
  <si>
    <t xml:space="preserve">SECRETARIA DE SERVICIOS AEROPORTUARISO- DIRECCIÓN DE CONCESIONES 
</t>
  </si>
  <si>
    <t>Contar con un centro de investigación de accidentes aéreos, con tecnología y expertos que desarrollen autónomamente con oportunidad y calidad los procesos de investigación, para prevenir futuros accidentes e incidentes en la aviación civil y consolidar las redes de apoyo a víctimas y familiares de accidentes aéreos</t>
  </si>
  <si>
    <t>DIRECTOR TÉCNICO DE INVESTIGACIÓN DE ACCIDENTES</t>
  </si>
  <si>
    <t>Contribuir al fortalecimiento de las capacidades de la Region Suramericana, SAM, en asuntos de investigación de accidentes, a través del Mecanismo Regional de Cooperación AIG de Suramérica, ARCM SAM.</t>
  </si>
  <si>
    <t>Número actividades cumplidas vs. Número actividades programadas (Ejecutado/programado)*100
según cronograma</t>
  </si>
  <si>
    <t xml:space="preserve">
Documento
Estudios y
diseños fase 3</t>
  </si>
  <si>
    <t xml:space="preserve">Desarrollar el Plan de Fortalecimiento Institucional en los roles de autoridad y prestador de servicio, mediante la Implementación del 100% los procesos, procedimientos, manuales y demás documentos. 
</t>
  </si>
  <si>
    <t>(Documentos realizados /  Documentos  programados)*100</t>
  </si>
  <si>
    <t xml:space="preserve">SECRETARIA DE AUTORIDAD AERONÁUTICA
Apoyo OFICINA ASESORA DE PLANEACIÓN
</t>
  </si>
  <si>
    <t xml:space="preserve">Proporcionar información amplia y en forma continua del relacionamiento institucional y el desarrollo de relaciones públicas atendiendo de manera adecuada nuestros grupos de interés. 
</t>
  </si>
  <si>
    <t>(Sumatoria actividades realizadas /Sumatoria actividades programadas)*100</t>
  </si>
  <si>
    <t xml:space="preserve">OFICINA ASESORA DE COMUNICACIONES Y RELACIONAMIENTO INSTITUCIONAL </t>
  </si>
  <si>
    <t xml:space="preserve">Ser una autoridad de aviación civil que se identifique por su capacidad de respuesta dentro del espectro de sus facultades (procesos de certificación, inspección, control y vigilancia), que atiendan las necesidades de los usuarios del transporte aéreo.  </t>
  </si>
  <si>
    <r>
      <t>Materializar el</t>
    </r>
    <r>
      <rPr>
        <sz val="12"/>
        <rFont val="Arial Narrow"/>
        <family val="2"/>
      </rPr>
      <t xml:space="preserve"> 30% de Acuerdos de Cooperación Técnica Internacional suscritos</t>
    </r>
  </si>
  <si>
    <t xml:space="preserve">Promover alianzas estratégicas y el desarrollo de actividades con actores internacionales para fortalecer las capacidades misionales de la Aeronáutica Civil de Colombia.  
</t>
  </si>
  <si>
    <t>Diseñar, operar, mantener y actualizar el Plan maestro de la gestión del tránsito aéreo ATM para prestar servicios bajo una estructura orientada hacia el usuario para el desarrollo del Sistema Nacional del Espacio Aéreo – SINEDiseñar, operar, mantener y actualizar el Plan maestro de la gestión del tránsito aéreo ATM para prestar servicios bajo una estructura orientada hacia el usuario para el desarrollo del Sistema Nacional del Espacio Aéreo – SINEA</t>
  </si>
  <si>
    <t>Formular  e implementar  el Plan maestro de la gestión del tránsito aéreo bajo una estructura orientada hacia el usuario para el desarrollo del Sistema Nacional del Espacio Aéreo – SINEA</t>
  </si>
  <si>
    <t xml:space="preserve">
Actividades ejecutadas/programadas*100 </t>
  </si>
  <si>
    <t>SECRETARIA DE SERVICIOS A LA NAVEGACÓN AÉREA
Apoyo OFICINA ASESORA DE COMUNICACIONES Y RELACIONAMIENTO 
INSTITUCIONAL- OACRI-</t>
  </si>
  <si>
    <t>Implementar unidades integrales prestadoras de servicios aeroportuarios descentralizadas, para soportar el crecimiento del transporte aéreo en Colombia dentro de un Modelo de Gestión de las Regionales Aeronáuticas</t>
  </si>
  <si>
    <t xml:space="preserve">
Tener en funcionamiento el 100% del nuevo Modelo de Gestión de las Regionales Aeronáuticas
</t>
  </si>
  <si>
    <t xml:space="preserve">SUBDIRECCIÓN GENERAL
 Apoyo OFICINA ASESORA DE PLANEACIÓN 
</t>
  </si>
  <si>
    <t>Desarrollar e implementar la política para la prestación de servicios aéreos sociales y su infraestructura asociada disponible, a través del Sistema de Transporte Aéreo social  que facilite la integración y movilidad de las zonas apartadas del país, mediante una red de servicios de transporte aéreo</t>
  </si>
  <si>
    <t xml:space="preserve">Apoyo a las Entidades Territoriales mediante la Asistencia Técnica para el desarrollo de infraestructura en los aeródromos de las Entidades Territoriales
</t>
  </si>
  <si>
    <t>META 2022- 2026 PEI</t>
  </si>
  <si>
    <r>
      <t xml:space="preserve">4. INFRAESTRUCTURA PARA LA TRANSFORMACIÓN
</t>
    </r>
    <r>
      <rPr>
        <sz val="12"/>
        <color theme="3"/>
        <rFont val="Arial Narrow"/>
        <family val="2"/>
      </rPr>
      <t>Lograr que la infraestructura, los servicios aeroportuarios, de navegación aérea y la intermodalidad, cuenten con capacidad y eficiencia para atender el crecimiento de la demanda del sector, en un contexto sostenible articulando la infraestructura necesaria que permita transformar el desarrollo turístico y logístico, fortaleciendo los vínculos entre los territorios en el marco de la paz total.</t>
    </r>
  </si>
  <si>
    <t>Promover las inversiones de desarrollo turístico, transfronterizo y/o social, en los aeropuertos  explotados por la Aerocivil para avanzar en la intervención de infraestructuras aeroportuarias sostenibles, accesibles e incluyentes, que permitan aprovechar la diversificación productiva, el conocimiento del territorio, generando nuevas fuentes de ingresos; salvaguardando el patrimonio natural y cultural del país.</t>
  </si>
  <si>
    <t>Contar con una infraestructura meteorologica en aeropuertos regionales adecuadamente mantenida y mejorada, en donde los aeropuertos con vocación especial al turismo, al comercio, a la carga o a lazos culturales desarrollen su capacidad de atender la demanda del servicio.</t>
  </si>
  <si>
    <t>DIRECCIÓN DE OPERACIONES DE 
NAVEGACIÓN AÉREA</t>
  </si>
  <si>
    <t>LUZ MELBA CASTAÑEDA L - NORY ALEXANDRA MEDINA P - CARLOS ANDRÉS MAYORGA P</t>
  </si>
  <si>
    <t xml:space="preserve">Desarrollar la infraestructura del Aeropuerto de Mitú que permita el disfrute de la  biodiversidad de la flora y fauna silvestre e hidro biológica del Vaupés, para generar mejores fuentes de ingresos en el territorio. </t>
  </si>
  <si>
    <t>Desarrollar la infraestructura del Aeropuerto San Luis de Aldana que presta sus servicios a la Ciudad de Ipiales para permitir la llegada de turistas al Santuario Nuestra Señora del Rosario de Las Lajas y la llegada de visitantes al carnaval costumbrista de Ipiales</t>
  </si>
  <si>
    <t>SECRETARÍA GENERAL</t>
  </si>
  <si>
    <t>SECRETARIA GENERAL
GRUPO DE ADMINISTRACIÓN DE INMUEBLES</t>
  </si>
  <si>
    <t>Desarrollar la infraestructura aeroportuaria de Pitalito Huila, que permita establecer el rutas turísticas culturales que resalten y rescaten el valor de la riqueza de la Cultura del Parque arqueológico de San Agustín y otras sitios turísticos como el Parque Nacional Natural Cueva de los Guácharos</t>
  </si>
  <si>
    <t>Desarrollar la infraestructura del Aeropuerto de Tolú que permita a los turistas internacionales y nacionales disfrutar de las aguas azules del mar Caribe y las  bellezas naturales del Golfo de Morrosquillo</t>
  </si>
  <si>
    <t>Reconfigurar la infraestructura aeronáutica, basado en el Plan maestro de la gestión del tránsito aéreo - ATM y de la Seguridad Operacional, para obtener eficiencias que incrementen su capacidad actual</t>
  </si>
  <si>
    <t>Planear y ejecutar las intervenciones, de acuerdo con los ASBU y Plan mundial de la navegación aérea ajustando y reconfigurando la infraestructura CNS/MET/ENE para atender las nuevas y cambiantes necesidades de la gestión del tránsito aéreo.</t>
  </si>
  <si>
    <t>SECRETARÍA DE SERVICIOS A LA NAVEGACIÓN AÉREA</t>
  </si>
  <si>
    <t>DIRECCIÓN DE TELECOMUNICACIONES Y 
AYUDAS A LA NAVEGACIÓN AÉREA</t>
  </si>
  <si>
    <t>Diseñar el plan de implementación de la  infraestructura CNS/MET/ENE que se requiere acorde a las necesidades de la gestión del tránsito aéreo</t>
  </si>
  <si>
    <t>Porcentaje de Gestión de la planeación a proyectos estratégicos.</t>
  </si>
  <si>
    <t>Implementar un sistema de administración del espacio aéreo para la Aviación No Tripulada (UA).
Nueva</t>
  </si>
  <si>
    <t>Implementar la tecnología requerida para el desarrollo del Sistema Nacional del Espacio Aéreo - SINEA, de acuerdo a lo establecido en el Plan maestro de la gestión del tránsito aéreo - ATM y de la Seguridad Operacional.</t>
  </si>
  <si>
    <t>Contar con un Sistema Nacional del Espacio Aéreo fortalecido, bajo un concepto operacional renovado, soportado en una infraestructura reconfigurada y basado en el Plan maestro de la gestión del tránsito aéreo - ATM y de la Seguridad Operacional, para obtener eficiencias que incrementen su capacidad actual.</t>
  </si>
  <si>
    <t xml:space="preserve">Determinar los requerimientos tecnicos para Contar con un Sistema Nacional del Espacio Aéreo fortalecido, basado en la estructuracion de un Plan maestro de la gestión del tránsito aéreo y desarrollo de nuevos conceptos de utilizacion de la tecnologia CNS y automatizacion para obtener eficiencias que incrementen su capacidad actual.
</t>
  </si>
  <si>
    <t>Gestionar el equilibrio entre demanda y capacidad aportando a la renovación del concepto operacional ATM</t>
  </si>
  <si>
    <t>CONCEPTO OPERACIONAL ACTUALIZADO</t>
  </si>
  <si>
    <t>% actividades ejecutadas/%actividades programadas</t>
  </si>
  <si>
    <t xml:space="preserve">Asegurar la continuidad de la prestación de los servicios aeronáuticos y aeroportuarios a los usuarios del transporte aereo atendiendo las necesidades de los grupos de valor y partes interesadas, en condiciones optimas de calidad, seguridad y eficiencia con vocación a los usuarios. </t>
  </si>
  <si>
    <t>Proveer el servicio de informacion aeronautica bajo una estructura orientada hacia el usuario, para el desarrollo del Sistema Nacional del Espacio Aéreo - SINEA.</t>
  </si>
  <si>
    <t>Actividades programadas / ejecutadas</t>
  </si>
  <si>
    <t>Alcanzar la capacidad de adaptación y flexibilidad de las operaciones aéreas en los aeropuertos y el Sistema Nacional del Espacio Aéreo.</t>
  </si>
  <si>
    <t xml:space="preserve">Diseñar procedimientos de vuelo que permitan el acceso a aeropuertos regionales </t>
  </si>
  <si>
    <t>Lograr la capacidad de adaptación y flexibilidad en los aeropuertos del sistema nacional del espacio aéreo de acuerdo a las necesidades que se tienen priorizadas por la operación y los usuarios.</t>
  </si>
  <si>
    <t>Desarrollar infraestructura aeroportuaria accesible e incluyente para asegurar el goce pleno de los derechos y el cumplimiento de los deberes de las personas con discapacidad.</t>
  </si>
  <si>
    <t>Preservar la calidad de los servicios aeroportuarios y la protección de los derechos del ciudadano con un enfoque de género e inclusión social de todas las personas.</t>
  </si>
  <si>
    <t>Actividades de  ejecutadas / Actividades programadas</t>
  </si>
  <si>
    <t>OFICINA DE GESTIÓN 
DE PROYECTOS</t>
  </si>
  <si>
    <t>Promover las inversiones de desarrollo de la infraestructura aeroportuaria de los aeropuertos de propiedad de las entidades territoriales para buscar la interconectividad de las regiones para alcanzar la paz total.</t>
  </si>
  <si>
    <t>Fortalecer la infraestructura del Lado Aire de los aeródromos, propiedad  de las Entidades Territoriales .</t>
  </si>
  <si>
    <t>DIRECCIÓN DE INFRAESTRUCTURA
GRUPO ASAES</t>
  </si>
  <si>
    <t xml:space="preserve">Promover el desarrollo aeroportuario a través de inversiones que propenden la adecuada prestación del servicio del transporte aéreo dentro del marco de los contratos de concesión y de los proyectos de Asociación Público Privada – APP, de Iniciativa Pública o Privada, la provisión de infraestructura aeroportuaria y sus servicios relacionados. </t>
  </si>
  <si>
    <t>Gestionar los conceptos técnicos de proyectos de inversión para la infraestructura aeroportuaria en el marco de los proyectos de Asociación Público Privada - APP, Iniciativa Público o Privada - IP que cursan en la ANI.</t>
  </si>
  <si>
    <t>Actividades ejecutadas / Actividades programadas</t>
  </si>
  <si>
    <t>Realizar seguimiento a las inversiones que ejecuten los municipios beneficiarios del 20% de la contraprestación aeroportuaria.</t>
  </si>
  <si>
    <t>OBSERVACIONES</t>
  </si>
  <si>
    <t xml:space="preserve">
PLANEACIÓN INSTITUCIONAL</t>
  </si>
  <si>
    <r>
      <rPr>
        <b/>
        <sz val="12"/>
        <color theme="3"/>
        <rFont val="Arial Narrow"/>
        <family val="2"/>
      </rPr>
      <t xml:space="preserve">
5. INDUSTRIA AERONÁUTICA Y CADENA DE SUMINISTRO:
</t>
    </r>
    <r>
      <rPr>
        <sz val="12"/>
        <color theme="3"/>
        <rFont val="Arial Narrow"/>
        <family val="2"/>
      </rPr>
      <t xml:space="preserve">
Potenciar e impulsar el desarrollo de la innovación, a través de la industria aeronáutica como un importante proveedor de piezas, partes y componentes aeronáuticos certificados para la región y como punto focal en la producción de aeronaves livianas (ALS), diseño de aeronaves (hasta de 5.700 kilos ala fija y 3.175 kilos ala rotativa), partes y componentes y no tripuladas (UAS - RPAS), impulsando a su vez servicios de mantenimiento y reparación de aeronaves.</t>
    </r>
  </si>
  <si>
    <t>Promover la transformación productiva sostenible, aplicando altas capacidades profesionales, que le den valor agregado a los productos y formen parte de la cadena de suministro de la región.</t>
  </si>
  <si>
    <t xml:space="preserve">Desarrollar el diseño, fabricación y certificación de aeronaves no tripuladas (RPAS) para explotación comercial, proporcionando las herramientas regulatorias que permitan la certificación de aeronavegabilidad inicial de estas aeronaves, de conformidad con los lineamientos del Anexo 8 de OACI junto con el Conjunto de Normas de Desempeño (“Performance”), para la Certificación de Aeronaves para uso en Movilidad Urbana.   </t>
  </si>
  <si>
    <t xml:space="preserve"> Actividades ejecutadas / actividades programadas x100</t>
  </si>
  <si>
    <t>SECRETARIO DE AUTORIDAD AERONÁUTICA</t>
  </si>
  <si>
    <t>GRUPO CERTIFICACIÓN PRODUCTOS AERONÁUTICOS</t>
  </si>
  <si>
    <t>LUZ MELBA CASTAÑEDA L - ANDRÉS MAURICIO GONZÁLEZ CH.</t>
  </si>
  <si>
    <t>Actividades desarrolladas para el fortalecimiento de la Industria aeronáutica</t>
  </si>
  <si>
    <t>Actividades ejecutadas / actividades programadas x100</t>
  </si>
  <si>
    <t xml:space="preserve">SUBDIRECCIÓN GENERAL </t>
  </si>
  <si>
    <t xml:space="preserve"> 
(Sumatoria actividades realizadas /Sumatoria actividades programadas)*100
</t>
  </si>
  <si>
    <t>Gestionar la Infraestructura Logística Especializada (ILES) para el desarrollo de la cadena productiva y social, que facilite y promueva la intermodalidad del transporte aéreo, y las actividades de soporte a la aviación.</t>
  </si>
  <si>
    <t>Promover el fortalecimiento de la cadena logística especializada ILE, para la industria aeronáutica de partes para aeronaves, mantenimiento y
servicios complementarios</t>
  </si>
  <si>
    <t>Actividades de Planificación ejecutadas / Actividades de Planificación programadas</t>
  </si>
  <si>
    <t>Actividades de Consultoría ejecutadas / Actividades de Consultoría programadas</t>
  </si>
  <si>
    <t>Fortalecer e impulsar los procesos de certificación de productos aeronáuticos, TAR/OMA, TARE, MRO, DOA,POA, entre otros, contribuyendo y soportando el crecimiento de la industria y del sector.</t>
  </si>
  <si>
    <t xml:space="preserve">Emitir 80% de certificados de funcionamiento  y/o documento equivalente, de las solicitudes presentadas que cumplen requisitos </t>
  </si>
  <si>
    <t>Certificar o actualizar el 80% de certificados de funcionamiento  y/o documento equivalente, de las solicitudes presentadas en la vigencia que cumplen requisitos</t>
  </si>
  <si>
    <t>GRUPO CERTIFIACION DE PROVEDORES</t>
  </si>
  <si>
    <t xml:space="preserve">Emitir el 80% de los certificados aplicables de conformidad al RAC 21 Capítulos G y O a las organizaciones que cumplan los requisitos, a la obtención de dichos Certificados, que demuestren el cumplimiento satisfactorio de las disposiciones previamente mencionadas, dentro de los plazos allí dispuestos. </t>
  </si>
  <si>
    <t>Cumplimiento 100% de los procesos de certificación de las solicitudes recibidas en la vigencia 2023 y que cumplan con los requisitos del proceso.</t>
  </si>
  <si>
    <t>CERTIFICACIÓN DE PRODUCTOS AERONÁUTICOS</t>
  </si>
  <si>
    <t>2. Expedir el certificado como DOA al 100% de las empresas que hayan aplicado al proceso y que cumplan con los requisitos del mismo.</t>
  </si>
  <si>
    <r>
      <t>Contar con los mecanismos de reconocimiento de los productos aeronáuticos producidos en Colombia, por parte de las autoridades aeronáuticas</t>
    </r>
    <r>
      <rPr>
        <sz val="12"/>
        <color theme="1" tint="0.249977111117893"/>
        <rFont val="Arial Narrow"/>
        <family val="2"/>
      </rPr>
      <t xml:space="preserve"> líderes en el mundo,</t>
    </r>
    <r>
      <rPr>
        <sz val="12"/>
        <color theme="1" tint="0.34998626667073579"/>
        <rFont val="Arial Narrow"/>
        <family val="2"/>
      </rPr>
      <t xml:space="preserve"> que promuevan la generación de valor agregado en la industria y sus exportaciones</t>
    </r>
  </si>
  <si>
    <t>Lograr que el estado colombiano a través de la industria colombiana obtenga reconocimiento como Estado de Diseño para aeronaves, partes o componentes.</t>
  </si>
  <si>
    <t>Activades ejecutadas / Actividades programadas x 100</t>
  </si>
  <si>
    <t xml:space="preserve">Articular y gestionar la relación entre la Academia, Industria y Estado, mediante el desarrollo de proyectos de investigación e innovación para la industria desde la autoridad aeronáutica, dado su carácter estratégico en el Transporte Aéreo. </t>
  </si>
  <si>
    <t xml:space="preserve">Desarrollar el Conjunto de Normas de Desempeño (“Performance”), para la Certificación de Aeronaves para uso en Movilidad Urbana y aeronaves no Tripuladas (RPAS), a traves de un proceso de investigación y desarrollo articulando la relación Academia, Estado e Industria. </t>
  </si>
  <si>
    <t>DIRECCIÓN DE INFRAESTRUCTURA</t>
  </si>
  <si>
    <t>OFICINA ASESORA DE PLANEACIÓN 
OFICINA GESTIÓN 
DE PROYECTOS</t>
  </si>
  <si>
    <t xml:space="preserve">CUATRIENIO 2022 - 2026 </t>
  </si>
  <si>
    <t xml:space="preserve">
Promover la transición hacia tecnologías limpias que aceleren el aporte a la disminución de emisiones de CO2 en el Sector Aéreo, a través del desarrollo de proyectos de movilidad eléctrica, energías alternativas y certificaciones ambientales u otros.</t>
  </si>
  <si>
    <t>Implementar sistemas de energías alternativas para el suministro de la energía de los aeropuertos y/o estaciones aeronáuticas de la entidad.</t>
  </si>
  <si>
    <t>Actividades  programadas / actividades ejecutadas  * 100 %</t>
  </si>
  <si>
    <t>LUZ MELBA CASTAÑEDA LIZARAZO - SINDY PATRICIA SIERRA ARIZA</t>
  </si>
  <si>
    <t>Implementar proyectos de transición de movilidad eléctrica  garantizando la migración del 30% de los vehículos de servicios en tierra en 4 Aeropuertos.</t>
  </si>
  <si>
    <t>DIRECCION DE OPERACIONES AEROPORTUARIAS</t>
  </si>
  <si>
    <t xml:space="preserve">Obtener certificaciones de reduccion de huella de carbono en 4 Aeropuertos </t>
  </si>
  <si>
    <t xml:space="preserve">Implementar el Plan de Acción de la hoja de ruta de eficiencia energética y mitigación de emisiones en el modo aéreo.                                                                                                                                                                                                                                                                                                                                                                                                                                                                                                                                               </t>
  </si>
  <si>
    <t xml:space="preserve">
Actividades Ejecutadas/Actividades Programadas *100</t>
  </si>
  <si>
    <t xml:space="preserve">Implementar el Plan de Compensación y Mitigación de CO2 para la Aviación Civil Internacional CORSIA generando la cuantificación de la línea base de CO2 Colombia y promoviendo el desarrollo de SAF como medidas de compensación y mitigación.
</t>
  </si>
  <si>
    <t>Contar con un Sistema Nacional del Espacio Aéreo fortalecido, bajo un concepto operacional renovado, implementando procedimientos PBN que favorezcan  la reducción de emisiones de CO2.</t>
  </si>
  <si>
    <t xml:space="preserve">SECRETARÍA DE SERVICIOS A LA NAVEGACIÓN AÉREA </t>
  </si>
  <si>
    <t xml:space="preserve">DIRECCIÓN DE NAVEGACIÓN AÉREA </t>
  </si>
  <si>
    <t>DIRECCIÓN DE OPERACIONES AEROPORTUARIAS</t>
  </si>
  <si>
    <t xml:space="preserve">Cuantificar la reduccion de emisiones de CO2 por la implementación de procedimientos PBN en vuelos nacionales </t>
  </si>
  <si>
    <t xml:space="preserve">Cumplimiento indicadores matriz NDC </t>
  </si>
  <si>
    <t>Implementación estrategia NDC</t>
  </si>
  <si>
    <t xml:space="preserve">Implementar el Plan de Acción del Esquema de Reducción y Compensación del carbono para la aviación Internacional. 
</t>
  </si>
  <si>
    <t xml:space="preserve">
2. Realizar el reporte de emisiones de CO2 para la Aviación Civil Internacional CORSIA en la plataforma CCR de la OACI, conforme a los datos enviados por los operadores y entes verificadores
</t>
  </si>
  <si>
    <t xml:space="preserve">Actividades  programadas / actividades ejecutadas  * 100 %
</t>
  </si>
  <si>
    <t xml:space="preserve">Implementar instrumentos de gestión del riesgo de desastres del sector aéreo, disminuyendo la vulnerabilidad de la infraestructura aeronáutica, generando resiliencia ante los fenómenos de cambio climático. </t>
  </si>
  <si>
    <t xml:space="preserve">Formular y actualizar planes de gestión de riesgos para ocho (8) aeropuertos. </t>
  </si>
  <si>
    <t>Implementar acciones preventivas de servicios aeroportuarios para la implementación  de los Planes de Gestión de Riesgo de Desastres</t>
  </si>
  <si>
    <t xml:space="preserve">Implementar acciones preventivas de mantenimiento de infraestructura aeroportuaria. </t>
  </si>
  <si>
    <t xml:space="preserve">Actividades de mantenimiento y adecuación de infraestructura para mitigar riesgos y amenazas de acuerdo con lo formulado en los PGRD, implementadas </t>
  </si>
  <si>
    <t xml:space="preserve">DIRECCIÓN DE INFRAESTRUCUTRA Y AYUDAS AEROPORTUARIAS </t>
  </si>
  <si>
    <t xml:space="preserve">Promover la integración territorial desde el componente social, convirtiendo los aeropuertos en ejes de participación y desarrollo comunitario e interinstitucional. </t>
  </si>
  <si>
    <r>
      <rPr>
        <b/>
        <sz val="12"/>
        <color theme="3" tint="-0.249977111117893"/>
        <rFont val="Arial Narrow"/>
        <family val="2"/>
      </rPr>
      <t xml:space="preserve">
7. SEGURIDAD OPERACIONAL Y DE LA AVIACIÓN CIVIL:
</t>
    </r>
    <r>
      <rPr>
        <sz val="12"/>
        <color theme="3" tint="-0.249977111117893"/>
        <rFont val="Arial Narrow"/>
        <family val="2"/>
      </rPr>
      <t xml:space="preserve">
Posicionar a Colombia como el país con el mayor nivel de implementación efectiva de estándares y mejores prácticas en seguridad operacional (safety), seguridad de la aviación civil (security) y facilitación, promoviendo el mejoramiento continuo en un entorno de confianza y de cultura justa en compañía del sector aeronáutico.
Posicionar a Colombia como el país con el mayor nivel de implementación efectiva de estándares y mejores prácticas en seguridad operacional (safety), seguridad de la aviación civil (security) y facilitación, en un entorno de confianza y de cultura justa en compañía del sector, promoviendo el mejoramiento continuo de la calidad y seguridad del servicio de transporte aéreo.</t>
    </r>
  </si>
  <si>
    <t xml:space="preserve">
Fortalecer la capacidad del Estado en materia de vigilancia de la seguridad operacional y de la seguridad de la aviación civil, para acompañar al crecimiento del sector aeronáutico.</t>
  </si>
  <si>
    <t>Alcanzar el 87 % de Implementación Efectiva de los Elementos Críticos referidos a la Seguridad Operacional en las áreas LEG, PEL, OPS, AIR, ANS y AGA.</t>
  </si>
  <si>
    <t>Autoevaluación de elementos críticos de Seguridad Operacional (safety)</t>
  </si>
  <si>
    <t># PQs satisfactorias / # total de PQs</t>
  </si>
  <si>
    <t>SECRETARIO (A) DE AUTORIDAD AERONAUTICA - SAA</t>
  </si>
  <si>
    <t xml:space="preserve"> GRUPO DE PLANIFICACION AUTORIDAD </t>
  </si>
  <si>
    <t>LUZ MELBA CASTAÑEDA LIZARAZO - SINDY PATRICIA SIERRA ARIZA - DIANA PATRICIA MATIZ SEGURA</t>
  </si>
  <si>
    <t>Alcanzar el 95% de actividades completadas de los CAP (Corrective Action Plan) de USOAP en las áreas LEG, PEL, OPS, AIR, ANS y AGA</t>
  </si>
  <si>
    <t>Autoevaluación de CAPs (de Safety)</t>
  </si>
  <si>
    <t># Planes de acción avanzados / # total de CAPs</t>
  </si>
  <si>
    <t xml:space="preserve">
1. Validación de avances a los CAPs pendientes</t>
  </si>
  <si>
    <t>Alcanzar el 80 % de Implementación Efectiva de los Elementos Críticos referidos a la Seguridad de la Aviación Civil</t>
  </si>
  <si>
    <t>Autoevaluación de elementos críticos de Seguridad de la aviación civil (security)</t>
  </si>
  <si>
    <t xml:space="preserve">
1. Autoevaluación PQs AVSEC</t>
  </si>
  <si>
    <t>Alcanzar el 95% de actividades completadas de los CAP (Corrective Action Plan) de USAP</t>
  </si>
  <si>
    <t>Autoevaluación de CAPs (de Security)</t>
  </si>
  <si>
    <t>Cooperar en el escenario regional concentrado alrededor del Sistema Regional de Cooperación para la Vigilancia de la Seguridad Operacional SVRSOP y AVSEC-FAL, participando en el intercambio de información y de apoyo entre países.</t>
  </si>
  <si>
    <t>Participar en el 90% de actividades presenciales o virtuales que se desarrollen por/para el SRVSOP</t>
  </si>
  <si>
    <t>Participación en actividades SRVSOP</t>
  </si>
  <si>
    <t># actividades en las que se participa / # actividades a las que la autoridad es invitada</t>
  </si>
  <si>
    <t>Participar en el 90% de actividades presenciales o virtuales que se desarrollen por/para el AVSEC-FAL</t>
  </si>
  <si>
    <t>Implementar el Programa Estatal para la gestión de la autoridad en seguridad operacional – PEGASO alineado con el Anexo 19 de la OACI.</t>
  </si>
  <si>
    <r>
      <t xml:space="preserve">Alcanzar un </t>
    </r>
    <r>
      <rPr>
        <b/>
        <u/>
        <sz val="12"/>
        <color theme="3" tint="-0.249977111117893"/>
        <rFont val="Arial Narrow"/>
        <family val="2"/>
      </rPr>
      <t>50%</t>
    </r>
    <r>
      <rPr>
        <sz val="12"/>
        <color theme="3" tint="-0.249977111117893"/>
        <rFont val="Arial Narrow"/>
        <family val="2"/>
      </rPr>
      <t xml:space="preserve"> de implementación del SSP, en estado presente y efectivo </t>
    </r>
  </si>
  <si>
    <t>Implementación del SSP</t>
  </si>
  <si>
    <t># PQs en estado "Presente y Efectivo" / # total de PQs</t>
  </si>
  <si>
    <t>Alcanzar el 80% del cierre de los faltantes, provenientes del GAP Analysis del SSP</t>
  </si>
  <si>
    <t>Cierre de faltantes del SSP</t>
  </si>
  <si>
    <t># Preguntas en estado "Implemented" / # Total de preguntas del Gap Analysis</t>
  </si>
  <si>
    <t>1. Autoevaluación de las Preguntas que hacen parte del Gap Analyisis del SSP</t>
  </si>
  <si>
    <t>Mejorar la capacidad del Estado en la aplicación de un sistema de Vigilancia de la Seguridad Operacional basado en riesgos, disponiendo de mecanismos para la compilación, transformación y administración de datos de seguridad operacional (Safety BIG DATA), orientando la toma de decisiones basadas en datos estadísticos, bajo criterios de calidad, seguridad y confianza.</t>
  </si>
  <si>
    <t>Estándares para SMS</t>
  </si>
  <si>
    <t>% de avance de los estándares</t>
  </si>
  <si>
    <t>Estandares VBR</t>
  </si>
  <si>
    <t>1.Completar el desarrollo de estándares para evaluación y definición de perfiles de riesgo de proveedores de servicios</t>
  </si>
  <si>
    <t>Desarrollar y poner en marcha el Plan Nacional de Seguridad de la Aviación Civil alineado con el Plan Global de Seguridad de la Aviación Civil (GASeP) promulgado por la OACI.</t>
  </si>
  <si>
    <t>Formular el Plan Nacional de Seguridad de la Aviación Civil</t>
  </si>
  <si>
    <t>Documento Plan</t>
  </si>
  <si>
    <t>Documento</t>
  </si>
  <si>
    <t>1. Formulación del Plan al 70% (documento escrito)</t>
  </si>
  <si>
    <t>DIRECCION DE AUTORIDAD DE LA SEGURIDAD DE AVIACION CIVIL</t>
  </si>
  <si>
    <t xml:space="preserve">Implementar el 50% el Plan Nacional de Seguridad de la Aviación Civil </t>
  </si>
  <si>
    <t>Avance Plan</t>
  </si>
  <si>
    <t># actividades implementadas (o avanzadas) / total de actidades planeadas en el cuatrenio</t>
  </si>
  <si>
    <t>1. Implementación de actividades básicas que sean formuladas en el Plan de Seguridad de la Aviación Civil  (evaluable solo en el último trimestre)</t>
  </si>
  <si>
    <r>
      <rPr>
        <sz val="12"/>
        <color theme="1" tint="0.249977111117893"/>
        <rFont val="Arial Narrow"/>
        <family val="2"/>
      </rPr>
      <t>Fortalecer el Sistema de Gestión de Seguridad Operacional (SMS) y de Seguridad a la Aviación Civil (SeMS)</t>
    </r>
    <r>
      <rPr>
        <sz val="12"/>
        <color rgb="FFFF0000"/>
        <rFont val="Arial Narrow"/>
        <family val="2"/>
      </rPr>
      <t>.</t>
    </r>
    <r>
      <rPr>
        <sz val="12"/>
        <color theme="3" tint="-0.249977111117893"/>
        <rFont val="Arial Narrow"/>
        <family val="2"/>
      </rPr>
      <t xml:space="preserve">
</t>
    </r>
  </si>
  <si>
    <t>Implementar al 100% el Sistema de Gestión de la Seguridad de la Aviación Civil (SeMS) para los Servicios  Aeroportuarios (SSA),  alineado con el Plan Nacional de Seguridad de la Aviacion Civil expedido por la autoridad,  y  con el Plan Global de Seguridad de la Aviacion Civil (GASeP) promulgado por la OACI.</t>
  </si>
  <si>
    <t>(Actividades ejecutadas / Actividades programadas)*100</t>
  </si>
  <si>
    <t xml:space="preserve">SECRETARÍADE SERVICIOS AEROPORTUARIOS </t>
  </si>
  <si>
    <t>Grupo SMS/SeMS SERVICIOS A LA NAVEGACIÓN AÉREA Y AEROPORTUARIOS</t>
  </si>
  <si>
    <t xml:space="preserve">Implantar el Sistema de Gestión Seguridad de Aviación Civil (SeMS) de la Secretaría de Servicios a la Navegación Aérea (SSNA) como Proveedor de servicios a la aviación al 100%
</t>
  </si>
  <si>
    <t xml:space="preserve">Fortalecer la implementación,operacion y mantenimiento del Sistema de Gestion de Seguridad Operacional (SMS) para Servicios  Aeroportuarios (SSA)  alineado con el Plan Nacional de seguridad Operacional establecido por la autoridad aeronautica colombiana y de Acuerdo con el Plan Global de Seguridad Operacional (GASP) promulgado por la OACI
</t>
  </si>
  <si>
    <r>
      <t xml:space="preserve">
</t>
    </r>
    <r>
      <rPr>
        <sz val="12"/>
        <color theme="1" tint="0.249977111117893"/>
        <rFont val="Arial Narrow"/>
        <family val="2"/>
      </rPr>
      <t>(Actividades ejecutadas / Actividades programadas)*100</t>
    </r>
  </si>
  <si>
    <t xml:space="preserve">Mantener y orientar el Sistema de Gestión Seguridad Operacional (SMS) de la Secretaría de Servicios a la Navegación Aérea (SSNA) como Proveedor de servicios a la aviación logrando el nivel de madurez del marcador operativo al 100%
</t>
  </si>
  <si>
    <t xml:space="preserve">Actualizar y fortalecer el registro aeronáutico en cumplimiento de los anexos de la OACI. </t>
  </si>
  <si>
    <t>Depurar y actualizar en el 100% el registro de aeródromos, helipuertos y matrículas de aeronaves</t>
  </si>
  <si>
    <t>Registro de aeródromos, helipuertos y matrículas de aeronaves actualizados</t>
  </si>
  <si>
    <t>Numero de registros verificados / Total del registro de aeródromos, helipuertos civiles y matriculas de aeronaves</t>
  </si>
  <si>
    <t>1. Verificar  todas  las solicitudes de registro que se reciban en el Grupo Registro Aeronáutico</t>
  </si>
  <si>
    <t xml:space="preserve">SECRETARIO (A) DE AUTORIDAD AERONAUTICA </t>
  </si>
  <si>
    <t>2. Elaborar y expedir los actos administrativos correspondientes con base en las solicitudes recibidas en la vigencia</t>
  </si>
  <si>
    <t>Evaluar la viabilidad de cancelación del 100% de matrículas inscritas en el Registro Aeronáutico Nacional en condición de inactividad mayor a tres (3) años.</t>
  </si>
  <si>
    <t>Matriculas de aeronaves inmersas en causal de cancelación</t>
  </si>
  <si>
    <t>Número de matriculas evaluadas /Número matrículas programadas para revisión</t>
  </si>
  <si>
    <t xml:space="preserve">Actualizar y fortalecer la reglamentación para la vigilancia de la Seguridad Operacional y de la Aviación Civil. </t>
  </si>
  <si>
    <t xml:space="preserve">Gestionar la expedición y/o modificaciones del 100% de las normas aeronáuticas con fundamento en las regulaciones de la OACI y otros organismos de la Aviación Civil o según necesidades de la aviación nacional </t>
  </si>
  <si>
    <t>Proyectos de enmienda monitoreados a la regulación aeronáutica</t>
  </si>
  <si>
    <t>Número de proyectos de enmienda monitoreados /Total enmiendas programados a monitorear</t>
  </si>
  <si>
    <t>2. Seguimientos trimestrales que monitoreen los proyectos de enmienda, generando documentos que evidencien los avances.</t>
  </si>
  <si>
    <t>Mejorar los niveles de seguridad operacional a través de la investigación de accidentes.</t>
  </si>
  <si>
    <t>Realizar en menos de 365 días, en promedio, la  investigación de accidentes e incidentes graves.</t>
  </si>
  <si>
    <t>No. Recomendaciones gestionadas x 100/
No. Recomendaciones totales</t>
  </si>
  <si>
    <t>DIRECCIÓN TECNICA DE INVESTIGACIÓN DE ACCIDENTES</t>
  </si>
  <si>
    <t>DIRECTOR TECNICO DE INVESTIGACIÓN DE ACCIDENTES</t>
  </si>
  <si>
    <t>Número de investigaciones de incidentes finalizadas x 100 / Número de incidentes ocurridos.</t>
  </si>
  <si>
    <t>Promover la cultura de seguridad operacional y comunicar sobre investigación de accidentes</t>
  </si>
  <si>
    <t>Realizar el 100% de eventos y actividades programados, de promoción de seguridad operacional de manera virtual o presencial , en diferentes regiones del país</t>
  </si>
  <si>
    <t>Número de actividades realizadas x 100/
Número de actividades planeadas</t>
  </si>
  <si>
    <t>DIRECCIÓN OPERACIONES AEROPORTUARIAS 
 GRUPO GESTIÓN  AMBIENTAL Y CONTROL FAUNA</t>
  </si>
  <si>
    <t>DIRECCIÓN DE AUTORIDAD A LOS SERVICIOS AÉREOS</t>
  </si>
  <si>
    <r>
      <t xml:space="preserve">
4. SOSTENIBILIDAD AMBIENTAL JUSTA, SEGURA, CONFIABLE Y EFICIENTE
</t>
    </r>
    <r>
      <rPr>
        <sz val="12"/>
        <color theme="1" tint="0.34998626667073579"/>
        <rFont val="Arial Narrow"/>
        <family val="2"/>
      </rPr>
      <t>Contribuir en la transformación productiva para la vida y la acción climática a través del Plan Estratégico Ambiental,  orientando los esfuerzos hacia el desarrollo de actividades productivas limpias que aceleren la transición energética que fomenten la economía circular, la conservación de las fuentes hídricas y el manejo adecuado de los residuos sólidos. Igualmente permitan la reducción de la huella de carbono impactando en el logro de aeropuertos mas resilientes al cambio climático.</t>
    </r>
  </si>
  <si>
    <t>DIRECCIÓN DE INFRAESTRUCTURA - GRUPO ASAES</t>
  </si>
  <si>
    <t>SECRETARIO DE SERVICIOS A LA NAVEGACIÓN AÉREA</t>
  </si>
  <si>
    <t xml:space="preserve">DIRECCIÓN DE AUTORIDAD A LA SEGURIDAD DE LA AVIACION CIVIL </t>
  </si>
  <si>
    <t xml:space="preserve">GRUPO PLANIFICACION AUTORIDAD </t>
  </si>
  <si>
    <t>REGISTRO AERONÁUTICO Apoya SECRETARIA DE TECNOLOGIAS DE LA IN FORMACIÓN - DIRECCION DE LA INFORMACIÓN Y SISTEMAS DE TI -GRUPO REGISTRO AERONÁUTICO</t>
  </si>
  <si>
    <t>SECRETARIO DE AUTORIDAD</t>
  </si>
  <si>
    <t>DIRECCIÓN DE OPERACIONES DE NAVEGACIÓN AÉREA</t>
  </si>
  <si>
    <t xml:space="preserve">SECRETARIO DE AUTORIDAD AERONÁUTICA -DIRECCIÓN DE AUTORIDAD A LOS SERVICIOS AEROPORTUARIOS 
</t>
  </si>
  <si>
    <t xml:space="preserve">SECRETARIA DE AUTORIDAD AERONÁUTICA - GRUPO CERTIFICACIÓN DE PRODUCTS AERONÁUTICOS
</t>
  </si>
  <si>
    <t>DIRECCIÓN DE INFRAESTRUCTURA Y AYUDAS AEROPORTUARIAS
 GRUPO ASAE</t>
  </si>
  <si>
    <t xml:space="preserve">
DIRECCIÓN DE CONCESIONES AEROPORTUARIAS</t>
  </si>
  <si>
    <t>DIRECCIÓN DE OPERACIONES AEROPORTUARIAS -GRUPO GESTIÓN AMBIENTAL Y CONTROL FAUNA</t>
  </si>
  <si>
    <t>Facilitar el acceso a los mercados nacionales mediante la optimización y automatización de trámites que incentiven la industria a innovar y operar una red de servicios creciente, manteniendo la estabilidad del servicio.</t>
  </si>
  <si>
    <t xml:space="preserve">Impulsar como actor relevante en la triada, los desarrollos aeronáuticos y aeroespaciales de carácter productivo que permitan una nueva industrializacion
</t>
  </si>
  <si>
    <t>Documento técnico del Centro de Pensamiento Aeronáutico entregado</t>
  </si>
  <si>
    <t>SCEA -
Oficina de Analítica - ODA</t>
  </si>
  <si>
    <t>SCEA -
Dirección de 
Investigación, 
Innovación y 
Gestión del 
Conocimiento</t>
  </si>
  <si>
    <t>Oficina de Analítica - ODA</t>
  </si>
  <si>
    <t xml:space="preserve">Política Talento Humano </t>
  </si>
  <si>
    <r>
      <rPr>
        <b/>
        <sz val="12"/>
        <color theme="3"/>
        <rFont val="Arial Narrow"/>
        <family val="2"/>
      </rPr>
      <t xml:space="preserve">
9. CONSOLIDACIÓN DE LA TRANSFORMACION INSTITUCIONAL</t>
    </r>
    <r>
      <rPr>
        <sz val="12"/>
        <color theme="3"/>
        <rFont val="Arial Narrow"/>
        <family val="2"/>
      </rPr>
      <t>: 
Consolidar la transformación institucional mediante el desarrollo de las políticas del MIPG soportadas en un conjunto de procedimientos y buenas prácticas, estableciendo mecanismos internos de gestión, control y cumplimiento desde lo operacional y táctico en la Entidad.</t>
    </r>
  </si>
  <si>
    <t>Consolidar estrategias para garantizar las mejores prácticas de gestión y desarrollo del talento humano, teniendo en cuenta las necesidades y retos del Transporte Aéreo, así como las competencias del personal que la conforma</t>
  </si>
  <si>
    <t xml:space="preserve">
Planta de personal provista de acuerdo con las necesidades del sector en el 100%</t>
  </si>
  <si>
    <t>Implementar el proyecto de Fortalecimiento Institucional en el componente de planta de personal</t>
  </si>
  <si>
    <t>Recursos Aprobados</t>
  </si>
  <si>
    <t>1. Tramitar ante el Ministerio de Hacienda y Crédito Público la consecución de los recursos necesarios para la provisión de la planta autorizada.</t>
  </si>
  <si>
    <t xml:space="preserve">DIRECCIÓN DE GESTIÓN HUMANA 
</t>
  </si>
  <si>
    <t xml:space="preserve">
LUZ MELBA CASTAÑEDA L - JORGE ANDRÉS CRUZ L - INGRID SULAY GIRALDO M- CAROLINA REPIZO N.
</t>
  </si>
  <si>
    <t>No. de empleos provistos /
 No. empleos de la planta legal</t>
  </si>
  <si>
    <t>Registro Público de la Carrera Administrativa actualizado</t>
  </si>
  <si>
    <t>Talento Humano 
Seguimiento y Política de evaluación de Resultados del desempeño institucional</t>
  </si>
  <si>
    <t>Implementar y consolidar la estructura organizacional para que responda a los roles de autoridad, prestación del servicio y de investigación de accidentes, y que se encuentre debidamente alineado con el Plan Estratégico Aeronáutico 2030 a fin de robustecer la transformación institucional</t>
  </si>
  <si>
    <t>Actividades ejecutadas / Actividades Programadas * 100</t>
  </si>
  <si>
    <t>Gestión del conocimiento y la innovación</t>
  </si>
  <si>
    <t xml:space="preserve">Implementar y desarrollar la política de Gestión del conocimiento e innovación a través de documentar las buenas practicas, ejercicios de transferencia del conocimiento y relevo generacional </t>
  </si>
  <si>
    <t>Implementar en el 100% el Sistema de Gestión del Conocimiento en la Aerocivil</t>
  </si>
  <si>
    <t xml:space="preserve">DIRECCIÓN DE GESTIÓN HUMANA Y SECRETARÍA CENTRO DE ESTUDIOS AERONÁUTICOS
</t>
  </si>
  <si>
    <t xml:space="preserve">Planeación Institucional
Compras y Contratación Pública
Fortalecimiento Organizacional  y simplificacion de procesos
Gestión documental
</t>
  </si>
  <si>
    <t>Afianzar el Sistema Integrado de Gestión Institucional fortaleciendo la estructura organizacional a través de la actualización de procesos del mapa de procesos de la Entidad,  facilitando la planeación institucional y la gestión de riesgos estratégicos, administrando adecuadamente sus compras y contrataciones públicas e implementado las mejores prácticas en gestión documental, de manera tal que se mejore la prestación de los servicios de la entidad a los ciudadanos</t>
  </si>
  <si>
    <t xml:space="preserve"> Cumplir al 100% la implementación de la política de compras y contratación pública establecida por MIPG</t>
  </si>
  <si>
    <t xml:space="preserve">DIRECCIÓN ADMINISTRATIVA 
</t>
  </si>
  <si>
    <t>Lograr la depuración total de bienes muebles para dar de baja</t>
  </si>
  <si>
    <t>Capacitar  a los operadores del proceso de compra y contratación pública en la entidad, con el fin de fortalecer  el desarrollo de todas las actividades dentro de las diferentes etapas del proceso de compra y contratación pública.</t>
  </si>
  <si>
    <t xml:space="preserve">
Actividades ejecutadas / Actividades Programadas * 100</t>
  </si>
  <si>
    <t xml:space="preserve">GRUPO ADMINISTRACIÓN DE INMUEBLES </t>
  </si>
  <si>
    <t xml:space="preserve">DIRECCIÓN ADMINISTRATIVA GRUPO GESTIÓN DOCUMENTAL
</t>
  </si>
  <si>
    <t>Actualizar el 100% de los procesos Estratégicos, Misionales, Apoyo y Evaluación del Sistema de Gestión,</t>
  </si>
  <si>
    <t>(Documentos realizados y,o actualizados /  Documentos  programados)*100</t>
  </si>
  <si>
    <t xml:space="preserve">OFICINA ASESORA DE PLANEACIÓN </t>
  </si>
  <si>
    <t xml:space="preserve">OFICINA ASESORA DE PLANEACIÓN / ÁREAS
</t>
  </si>
  <si>
    <t>(Actividades ejecutadas / Actividades programadas) * 100</t>
  </si>
  <si>
    <t>4. Realizar 6 sensibilizaciones del Sistema de Gestión</t>
  </si>
  <si>
    <t>Servicio al ciudadano</t>
  </si>
  <si>
    <t>Consolidar la administración del portafolio de proyectos de inversión que adelante la Aerocivil en el cuatrenio
Establecer, socializar y gestionar el portafolio de proyectos de la entidad</t>
  </si>
  <si>
    <t xml:space="preserve">Administración del portafolio de proyectos de inversión de la entidad 
Gestionar el portafolio de proyectos de  la entidad </t>
  </si>
  <si>
    <t>OFICINA GESTIÓN DE PROYECTOS</t>
  </si>
  <si>
    <t>Apoyar la transformación institucional y el cumplimiento de las metas institucionales a partir del portafolio de soluciones y proyectos definido por la capacidad de Arquitectura Empresarial y el Plan Estratégico de Tecnología de la Información (PETI), a partir de la implementación de un proceso de cambio hacia la cultura de las tecnologías digitales, que oriente la toma de decisiones basados en análisis, bajo criterios de calidad, seguridad y confianza digital, para lograr prestar servicios de forma eficiente a sus usuarios y ciudadanía en general, promoviendo la participación y un diálogo social con la ciudadanía y los grupos de interés</t>
  </si>
  <si>
    <t>Asegurar la disponibilidad de los sistemas de información y servicios TI en un 95,0%</t>
  </si>
  <si>
    <t>Desarrollar e implementar una estrategia de seguimiento y control para el monitoreo de los sistemas de información y servicios TI.</t>
  </si>
  <si>
    <t xml:space="preserve">SECRETARÍA TECNOLOGÍAS DE LA INFORMACIÓN </t>
  </si>
  <si>
    <t>Desarrollar los proyectos TI para la transformación digital de la Aeronáutica Civil.</t>
  </si>
  <si>
    <t>Desarrollar e implementar una solución tecnológica para apoyar el proceso de certificación y de vigilancia de prestadores de servicios a la aviación civil</t>
  </si>
  <si>
    <t>Desarrollar las competencias digitales TI en los funcionarios de la Aeronáutica Civil</t>
  </si>
  <si>
    <t xml:space="preserve">Optimizar los portales con una plataforma tecnológica actualizada </t>
  </si>
  <si>
    <t>Revisar, actualizar e
implementar la estrategia
de Seguridad de la Información</t>
  </si>
  <si>
    <t>Gestión Estadística</t>
  </si>
  <si>
    <t>Implementar 100% la gestión de información estadística  y la toma de decisiones estratégicas de la Entidad basada en datos</t>
  </si>
  <si>
    <t>OFICINA ANALÍTICA</t>
  </si>
  <si>
    <t>Control Interno</t>
  </si>
  <si>
    <t>Fortalecer el Sistema de Control Interno, desarrollando el modelo de las líneas de defensa por medio de estrategias orientadas a promover el ambiente de control, la gestión del riesgo, las actividades de control, la información, comunicación y el monitoreo, involucrando todos los procesos y actores del Sistema Integral de Gestión</t>
  </si>
  <si>
    <t xml:space="preserve">Mejoramiento del Sistema de Control Interno </t>
  </si>
  <si>
    <t>OFICINA DE CONTROL INTERNO</t>
  </si>
  <si>
    <t xml:space="preserve"> Gestión presupuestal y eficiencia del gasto público</t>
  </si>
  <si>
    <t xml:space="preserve">Fortalecer la gestión financiera a través de mejores prácticas </t>
  </si>
  <si>
    <t>Implementar estrategias que permitan optimizar la totalidad de los procesos financieros, haciéndolos más eficientes y así mejorar los resultados de las auditorías realizadas por los entes de control</t>
  </si>
  <si>
    <t xml:space="preserve">DIRECCIÓN FINANCIERA
</t>
  </si>
  <si>
    <t>Transparencia, acceso a la información pública y lucha contra la corrupción
Integridad</t>
  </si>
  <si>
    <t>Garantizar el ejercicio del derecho fundamental de acceder a la información, divulgando activamente la información pública sin que medie solicitud alguna (transparencia activa - Pagina web); así como responder de buena fe, de manera adecuada, veraz, oportuna y gratuita a las solicitudes de acceso a la información pública (transparencia pasiva) con la finalidad de interactuar con la ciudadanía y fomentar el control social.</t>
  </si>
  <si>
    <t>Implementar el 100% de la política de transparencia, acceso a la información y lucha contra la corrupción.</t>
  </si>
  <si>
    <t>OFICINA DE CONTROL DISCIPLINARIO INTERNO</t>
  </si>
  <si>
    <t>p</t>
  </si>
  <si>
    <t xml:space="preserve">Cumplir con la publicación y divulgación de la información de acuerdo con la normatividad vigente e implementar las acciones de la Política de Transparencia, Acceso a la Información y Lucha contra la corrupción </t>
  </si>
  <si>
    <t>DIRECCIÓN GENERAL
SECRETARIA GENERAL
OFICINA ASESORA DE PLANEACIÓN</t>
  </si>
  <si>
    <t>Defensa Jurídica</t>
  </si>
  <si>
    <t xml:space="preserve">Posicionar y consolidar el que hacer Jurídico de la entidad frente al sector, orientado por un modelo de gerencia jurídica pública eficiente y eficaz que permita hacer efectiva la política de prevención del daño antijurídico adoptada por la Entidad.
</t>
  </si>
  <si>
    <r>
      <t xml:space="preserve">Implementar estrategias que permitan la mejora continua del proceso de Defensa Jurídica de la Entidad 
</t>
    </r>
    <r>
      <rPr>
        <sz val="12"/>
        <color theme="3" tint="-0.249977111117893"/>
        <rFont val="Arial Narrow"/>
        <family val="2"/>
      </rPr>
      <t xml:space="preserve">
</t>
    </r>
  </si>
  <si>
    <t>( Actividades realizadas/ Actividades planeadas ) *100</t>
  </si>
  <si>
    <t>OFICINA ASESORA JURÍDICA</t>
  </si>
  <si>
    <t>(Actividades realizadas / Actividades planeadas)* 100</t>
  </si>
  <si>
    <t>Facilitar la planeación institucional y la gestión de riesgos estratégicos a través del fortalecimiento en la coordinación entre las Direcciones Regionales Aeronáuticas y el nivel central con el propósito de atender las necesidades de los grupos de valor y partes interesadas, asegurando la participación ciudadana, la efectividad de sus derechos y la responsabilidad social aplicable a la Entidad</t>
  </si>
  <si>
    <t>Brindar la atención integral de los ciudadanos, usuarios y grupos de valor, partiendo de una comunicación eficaz que permita entender sus necesidades, dar respuesta a sus requerimientos y ganar confianza en la gestión de la entidad</t>
  </si>
  <si>
    <t>Un informe</t>
  </si>
  <si>
    <t>1. Realizar encuesta de percepción y satisfacción del servicio a ciudadanos y grupos de valor</t>
  </si>
  <si>
    <t>GRUPO RELACIÓN ESTADO-CIUDADANO</t>
  </si>
  <si>
    <t>Actividades de entrenamiento ejecutadas / Actividades de entrenamiento programadas</t>
  </si>
  <si>
    <t>Actividades de control ejecutadas / Actividades de control programadas</t>
  </si>
  <si>
    <t>Implementar la política de mantenimiento de la infraestructura aeroportuaria en las regionales aeronauticas  y sus Aeropuertos adscritos.</t>
  </si>
  <si>
    <t>Política de mantenimiento de la infraestructura aeroportuaria en las regionales aeronauticas, implementada</t>
  </si>
  <si>
    <t>2. Programar y realizar visitas de seguimiento al cumplimiento de la política de mantenimiento  de la infraestructura aeroportuaria en los aeropuertos de las Direcciones Regionales.</t>
  </si>
  <si>
    <t>3. Verificar el desarrollo de la ejecución presupuestal de las regionales, cumplimiento del PAA, asi como de los contratos asociados al mantenimiento de la infraestructura aeroportuaria.</t>
  </si>
  <si>
    <t>META 2025</t>
  </si>
  <si>
    <t xml:space="preserve"> META 2025</t>
  </si>
  <si>
    <t>Meta 2025</t>
  </si>
  <si>
    <t xml:space="preserve">
Participación en el 100% de seis (6) actividades de integración regional que sean convocadas por el ARCM.</t>
  </si>
  <si>
    <t>1. Participar en dos (2) reuniones del Mecanismo Regional de Cooperación AIG de Suramérica, ARCM SAM.</t>
  </si>
  <si>
    <t>2. Participar en dos (2) actividades académicas internacionales que sean organizadas por el ARCM.</t>
  </si>
  <si>
    <t xml:space="preserve">3. Hacer parte de dos (2) grupos de trabajo que integre el ARCM para mejorar los procesos de investigación de accidentes de la Región SAM. </t>
  </si>
  <si>
    <t>Desarrollar la integración de la triada Estado, Industria y Academia para el sector de la Aviación No Tripulada</t>
  </si>
  <si>
    <t>Integración entre el Estado, la Industria y la Academia</t>
  </si>
  <si>
    <t>1. Realizar ocho (8) asesorías en temas de Aviación No Tripulada a entidades del orden internacional y/o nacional</t>
  </si>
  <si>
    <t>2. Participar en cuatro (4) eventos especializados de Aviación No Tripulada a nivel internacional y/o nacional</t>
  </si>
  <si>
    <t>3. Desarrollar dos (2) actividades relacionadas con la muestra de las diferentes capacidades de la Aviación No Tripulada con el propósito de impulsar el sector a nivel nacional</t>
  </si>
  <si>
    <t>4. Realizar la investigación y el análisis de información que permitan proyectar el estudio inicial sobre la Movilidad Aérea Urbana (UAM) para Colombia</t>
  </si>
  <si>
    <t>SUBDIRECCIÓN GENERAL con apoyo de:
SECRETARÍA DE AUTORIDAD AERONÁUTICA
SECRETARÍA DE SERVICIOS A LA NAVEGACIÓN AÉREA
SECRETARÍA DE SERVICIOS AEROPORTUARIOS
SECRETARÍA GENERAL
OFICINA ASESORA DE COMUNICACIONES Y RELACIONAMIENTO INSTITUCIONAL</t>
  </si>
  <si>
    <t>SUBDIRECCIÓN GENERAL con apoyo de:
SECRETARÍA DE AUTORIDAD AERONÁUTICA
SECRETARÍA DE SERVICIOS A LA NAVEGACIÓN AÉREA
SECRETARÍA DE SERVICIOS AEROPORTUARIOS
SECRETARÍA CENTRO DE ESTUDIOS AERONÁUTICOS
OFICINA ASESORA DE COMUNICACIONES Y RELACIONAMIENTO INSTITUCIONAL</t>
  </si>
  <si>
    <t>SUBDIRECCIÓN GENERAL con apoyo de:
SECRETARÍA DE AUTORIDAD AERONÁUTICA
SECRETARÍA DE SERVICIOS A LA NAVEGACIÓN AÉREA
SECRETARÍA DE SERVICIOS AEROPORTUARIOS
SECRETARÍA CENTRO DE ESTUDIOS AERONÁUTICOS
OFICINA DE ANALÍTICA
OFICINA ASESORA DE COMUNICACIONES Y RELACIONAMIENTO INSTITUCIONAL
OFICINA DE GESTIÓN DE PROYECTOS</t>
  </si>
  <si>
    <t>Desarrollar el transporte de carga con aeronaves no tripuladas como punto de partida para la creación del concepto de la Movilidad Aérea Urbana (UAM) para Colombia</t>
  </si>
  <si>
    <t>Desarrollo del sector aeronáutico de Aviación No Tripulada para el transporte de carga</t>
  </si>
  <si>
    <t>1. Realizar el análisis y definición de las áreas geográficas propuestas y relacionadas con las operaciones para el transporte de carga (Drone Delivery), acorde con lo establecido en el RAC 100 y normatividad relacionada</t>
  </si>
  <si>
    <t>2. Realizar la convocatoria de los posibles Explotadores Certificados con capacidades para el transporte de carga (Drone Delivery) y demás partes interesadas para participar en las pruebas a nivel nacional, acorde con lo establecido en el RAC 100 y normatividad relacionada</t>
  </si>
  <si>
    <t>3.Genera la propuesta de la hoja de ruta para el desarrollo de la Movilidad Aérea Urbana (UAM) para Colombia y gestionar la ejecución de la fase inicial (2025-2026) que involucra el transporte de carga (Drone Delivery)</t>
  </si>
  <si>
    <t>4. Generar los documentos soporte y los reportes trimestrales de avance de los resultados relacionados con el transporte de carga y la Movilidad Aérea Urbana</t>
  </si>
  <si>
    <t xml:space="preserve">Acciones de Transparencia orientadas a la gestión disciplinaria implementadas al 100%
</t>
  </si>
  <si>
    <t xml:space="preserve">
(Actividades ejecutadas / Actividades programados) * 100%
</t>
  </si>
  <si>
    <t xml:space="preserve">1, Elaborar y publicar en el portal web, 1 informe mensual  detallado que incluya estadisticas y gestión de resultados de los procesos disciplinarios.
</t>
  </si>
  <si>
    <t>2. Implementar en el Portal web un formulario de reporte de posibles actos de corrupción cometidos por servidores publicos de la Aerocivil.</t>
  </si>
  <si>
    <t xml:space="preserve">3. Generar un reporte mensual de la información recibida a través del canal SOY TRANSPARENTE
</t>
  </si>
  <si>
    <t xml:space="preserve">
Finiquitar el trámite de los asuntos disciplinarios que se encuentren en etapa de instrucción, correspondiente a las vigencias 2022 a 2023
</t>
  </si>
  <si>
    <t>Trámite de actuaciones disciplinarias 2022 a 2023 finiquitadas en su integridad</t>
  </si>
  <si>
    <t xml:space="preserve">(Procesos disciplinarios decididos vigencias 2022 y 2023 / No. Procesos
disciplinarios a 01/01/2025 de vigencias 2022 y 2023) * 100%
</t>
  </si>
  <si>
    <t xml:space="preserve">1. Identificar los procesos disciplinarios, en etapa de instrucción, activos a 01 de enero de 2025, correspondientes a las vigencias 2022 y 2023 clasificándolos de acuerdo a la relevancia institucional y al riesgo de prescripción.  
</t>
  </si>
  <si>
    <t xml:space="preserve">2. Reasignar los expedientes disciplinarios correspondientes a las vigencias 2022 y 2023 en cada uno de los equipos de trabajo que componen la Oficina de Control Disciplinario Interno de conformidad con la clasificación previamente realizada.  
</t>
  </si>
  <si>
    <t xml:space="preserve">3. Evaluar y adoptar las decisiones disciplinarias que en derecho correspondan, en los procesos a cargo de la Oficina de Control Disciplinario Interno que correspondan a las vigencias 2022 y 2023. 
 </t>
  </si>
  <si>
    <t xml:space="preserve">1. Identificar, priorizar y articular con el nivel central las necesidades de mantenimiento de infraestructura aeroportuaria en los aeropuertos adscritos a las seis Direcciones Regionales Aeronáuticas.                             </t>
  </si>
  <si>
    <t>Realizar Evaluación Semestral del Sistema de Control Interno</t>
  </si>
  <si>
    <t xml:space="preserve">Sistema de Control Interno semestralmente evaluado  </t>
  </si>
  <si>
    <t xml:space="preserve">Informe Semestral de la Evaluación del Sistema de Control Interno DAFP y Evaluación FURAG anual. </t>
  </si>
  <si>
    <t xml:space="preserve">Actviidad 1. Ejecución Programa Anual de Auditorias Proceso Evaluación y Asesoría al Sistema de Control Interno - Vigencia 2025 aprobado por el Comité Institucional de Coordinación de Control Interno CICCI. </t>
  </si>
  <si>
    <t xml:space="preserve">Actividad 2. Coordinar la estructuración y ajuste del mapa de aseguramiento Institucional con participación de las segundas líneas de defensa de los procesos que se prioricen con la Oficina Asesora de Planeación y la alta dirección , definiendo responsables en el pleno del comité CICCI.   </t>
  </si>
  <si>
    <t xml:space="preserve">Implementar, hacer seguimiento a la Política de Prevención del Daño Antijurídico -PPDA 2024-2025 y 
 formular y adoptar la -PPDA- 2026-2027 </t>
  </si>
  <si>
    <t>Informe Trimestral de seguimiento a la implementación de la Política de Prevención del Daño Antijurídico 2024-2025 presentado</t>
  </si>
  <si>
    <t>Política de Prevención del Daño Antijurídico 2026-2027 formulada, aprobada y adoptada 
-Resolución Adopción PPDA con sus anexos-</t>
  </si>
  <si>
    <t>Informe presentado</t>
  </si>
  <si>
    <t xml:space="preserve">1. Presentar los meses de abril, agosto y diciembre informe de seguimiento a la implementación de la PPDA 2024-2025 </t>
  </si>
  <si>
    <t>2. Cronograma Actividades Formulación PPDA</t>
  </si>
  <si>
    <t xml:space="preserve">
3. Formulación, Aprobación y adopción PPDA mediante acto administrativo, según cronograma</t>
  </si>
  <si>
    <t>Actualizar la  compilación sistematizada de la normativa y jurisprudencia, así como de conceptos emitidos por la Oficina Asesora Jurídica, en los temas de relevancia jurídica para la entidadd</t>
  </si>
  <si>
    <t>Base de datos de normativa, jurisprudencia y conceptos relevantes actualizada a la fecha</t>
  </si>
  <si>
    <t>(Documentos aprobados para publicación/ Documentos publicados)*100</t>
  </si>
  <si>
    <t xml:space="preserve">
1. Actualizar la base de datos a partir de insumos periodicos reportados por las coordinaciones de los grupos internos de trabajo de la oficina jurídica.
</t>
  </si>
  <si>
    <t>2. Realizar selección de conceptos, normas y jurisprudencia a publicar</t>
  </si>
  <si>
    <t>Realizar control y seguimiento de los procesos judiciales y extrajudiciales con apoyo  del aplicativo ekogui</t>
  </si>
  <si>
    <t xml:space="preserve"> Seguimiento y validación realizado semestralmente </t>
  </si>
  <si>
    <t xml:space="preserve">Actualización semestral en ekogui, de la calificación del riesgo y  de la provisión contable de los procesos judiciales en los que la entidad actúe como demandado.  </t>
  </si>
  <si>
    <t xml:space="preserve">
1. Realizar  semestralmente  la calificación del riesgo y cuando se requiera actualizar la provisión contable en el aplicativo ekogui de todos los procesos judiciales en los que la Entidad actué como demandado</t>
  </si>
  <si>
    <t>2. Realizar el reporte del estado actual de los procesos a cargo, por parte de los apoderados, en la periodicidad que establezca la coordinación de representación judicial.</t>
  </si>
  <si>
    <t xml:space="preserve">
3. Realizar el seguimiento y control semestral de los procesos judicales y extrajudiciales en los que la entidad es parte del coordinador de reprrsentaciòn judicial.</t>
  </si>
  <si>
    <t>Disponibilidad permanente de sistemas de información y canales de comunicación.</t>
  </si>
  <si>
    <t>D=((TSA-TI)/TSA)*100%
Para todos los sistemas de información y canales de comunicación dependiendo del caso, donde: 
•D es la disponibilidad mensual del servicio, en %, con una cifra decimal.
•TSA es el tiempo de servicio acordado, en minutos.
•TI es el tiempo de inactividad en minutos.</t>
  </si>
  <si>
    <t>1. Mantener actualizado el inventario de componentes tecnológicos administrados por la STI.</t>
  </si>
  <si>
    <t>2. Hacer el seguimiento y control de la disponibilidad del servicio de cada aplicación gestionada por la Secretaría de Tecnologías de la Información – TI.</t>
  </si>
  <si>
    <t xml:space="preserve">3. Hacer el seguimiento y control de la disponibilidad de canales de comunicación de los aeropuertos administrados por la STI.
</t>
  </si>
  <si>
    <t>4. Medir y evaluar la efectividad del servicio de soporte y requerimientos de usuarios en los componentes de TI existentes.</t>
  </si>
  <si>
    <t xml:space="preserve">5. Establecer planes de mejora por actividad trimestralmente basados en las eventualidades detectadas. </t>
  </si>
  <si>
    <t>1. Formular y estructurar un proyecto de transformación digital para la entidad</t>
  </si>
  <si>
    <t>2. Implementar un proyecto de transformación digital para la entidad</t>
  </si>
  <si>
    <t>3. Formular y estructurar un proyecto de transformación digital para un aeropuerto priorizado</t>
  </si>
  <si>
    <t>4. Implementar un proyecto de transformación digital para el aeropuerto priorizado</t>
  </si>
  <si>
    <t>5. Elaborar el plan estratégico de implementación del modelo de gobierno del dato en la entidad.</t>
  </si>
  <si>
    <t>6. Establecer el cronograma de actividades de la estrategia para la implementación del modelo de gobierno del dato.</t>
  </si>
  <si>
    <t>7. Implementar las actividades priorizadas en el cronograma</t>
  </si>
  <si>
    <t>Desarrollar los proyectos TI de la transformación digital contemplados en el PETI.</t>
  </si>
  <si>
    <t>Dos proyectos de transformación digital implementados</t>
  </si>
  <si>
    <t>Proyectos implementados / Proyectos planeados *100%</t>
  </si>
  <si>
    <t>Porcentaje de ejecución del cronograma del modelo de gobierno del dato</t>
  </si>
  <si>
    <t>Actividades ejecutadas / Actividades planeadas *100%</t>
  </si>
  <si>
    <t>Realizar asistencia técnica en la implementación de la solución tecnológica para apoyar procesos de gestión en la Secretaría de Autoridad.</t>
  </si>
  <si>
    <t>Asistencia técnica brindada</t>
  </si>
  <si>
    <t>Actividades de asistencia ejecutadas / Actividades de asistencia solicitadas * 100%</t>
  </si>
  <si>
    <t>1. Realizar asistencia técnica en la etapa de planeación del proyecto a través de la revisión del componente técnico de cuatro planes.</t>
  </si>
  <si>
    <t>2. Realizar asistencia técnica en la ejecución del contrato en aspectos como soporte a infraestructura y alistamiento de datos requeridos para la migración.</t>
  </si>
  <si>
    <t>Diseñar e implementar actividades de uso y Apropiación en los servicios T.I y/o sistemas de información priorizados 2025-2026</t>
  </si>
  <si>
    <t>Actividades de uso y Apropiación en los servicios T.I y/o Sistemas de información implementados</t>
  </si>
  <si>
    <t>Servicios de TI apropiados / Número total de servicios de TI por apropiar * 100%</t>
  </si>
  <si>
    <t>1. Determinar dos servicios de TI sobre las que se aplicará la Estrategia de Uso y Apropiación 2025-2026.</t>
  </si>
  <si>
    <t>2. Planear las actividades de Uso y Apropiación sobre los servicios priorizados.</t>
  </si>
  <si>
    <t>3. Implementar las actividades de la estrategia de Uso y apropiación, identificando el número de funcionarios beneficiados por la estrategia.</t>
  </si>
  <si>
    <t>1. Hacer seguimiento a la ejecución contractual de la solución de portales para la Entidad.</t>
  </si>
  <si>
    <t>2. Poner en producción la sede electrónica y el portal de intranet.</t>
  </si>
  <si>
    <t>3. Hacer seguimiento a la administración del servicio de portales.</t>
  </si>
  <si>
    <t>Poner a disposición de los usuarios internos y externos los portales de intranet y extranet</t>
  </si>
  <si>
    <t>Portales de intranet y extranet en producción</t>
  </si>
  <si>
    <t>Portales intranet y extranet en producción/Portales intranet y extranet planeados * 100%</t>
  </si>
  <si>
    <t xml:space="preserve">1. Dar lineamientos y acompañamiento para la elaboración de los planes de contingencia de los sistemas de información y del Plan de Recuperación de Desastres de servicios de TI.
</t>
  </si>
  <si>
    <t>2. Coordinar la ejecución de dos actividades de Ethical Hacking a la infraestructuras tecnológicas de la entidad.</t>
  </si>
  <si>
    <t>3. Dar lineamientos y acompañar la actualización del inventario de activos de información y de la matriz de riesgos de seguridad de la información en los procesos de la entidad</t>
  </si>
  <si>
    <t>4. Mantener actualizadas las matrices de activos de información y riesgos de seguridad los procesos a cargo de la Secretaria de TI</t>
  </si>
  <si>
    <t>Revisar y actualizar la implementación de la estrategia de seguridad de la información</t>
  </si>
  <si>
    <t>Estrategia de seguridad de la información implementada</t>
  </si>
  <si>
    <t>Actividades ejecutadas/Actividades planeadas *100%</t>
  </si>
  <si>
    <r>
      <rPr>
        <b/>
        <sz val="12"/>
        <color theme="3" tint="-0.249977111117893"/>
        <rFont val="Arial Narrow"/>
        <family val="2"/>
      </rPr>
      <t>CONSTRUCCIÓN EDIFICIO CIAA</t>
    </r>
    <r>
      <rPr>
        <sz val="12"/>
        <color theme="3" tint="-0.249977111117893"/>
        <rFont val="Arial Narrow"/>
        <family val="2"/>
      </rPr>
      <t xml:space="preserve">
Finalizar etapa Estructural de la construcción del Centro de Investigación de Accidentes Aéreos, CIAA </t>
    </r>
  </si>
  <si>
    <t>Promover la implementacion de las lecciones aprendidas en la investigación de accidentes e incidentes graves, gestionando oportunamente el 100% de las recomendaciones derivadas de las investigaciones terminadas.</t>
  </si>
  <si>
    <r>
      <t>GESTION DE RECOMENDACIONES</t>
    </r>
    <r>
      <rPr>
        <strike/>
        <sz val="12"/>
        <color theme="1"/>
        <rFont val="Arial Narrow"/>
        <family val="2"/>
      </rPr>
      <t xml:space="preserve">
</t>
    </r>
    <r>
      <rPr>
        <sz val="12"/>
        <color theme="1"/>
        <rFont val="Arial Narrow"/>
        <family val="2"/>
      </rPr>
      <t xml:space="preserve"> Recomendaciones  gestionadas en el 100%.</t>
    </r>
  </si>
  <si>
    <t>INVESTIGACIÓN DE ACCIDENTES E INCIDENTES GRAVES
Terminar el 100% de las investigaciones pendientes de accidentes e incidentes graves ocurridos en el año 2024, y el 20% de la totalidad de los accidentes e incidentes graves que ocurran hasta junio de 2025.</t>
  </si>
  <si>
    <t xml:space="preserve">
Informes Finales de investigaciones pendientes de accidentes e incidentes graves del año 2024  terminados en el 100%; y de la totalidad de los accidentes e incidentes graves que ocurran hasta junio de 2025, terminados en el 20%.</t>
  </si>
  <si>
    <t xml:space="preserve">
Número de investigaciones de accidentes e incidentes graves 2024 y 2025 finalizadas x 100 / Número de eventos pendientes (2023) u ocurridos (2024).</t>
  </si>
  <si>
    <t>INVESTIGACIÓN DE INCIDENTES
Terminar el 100% de las investigaciones de incidentes ocurridos en el año 2024, y el 100% de los incidentes ocurridos hasta septiembre de 2025.</t>
  </si>
  <si>
    <t>Informes Finales de investigaciones de incidentes 2024 y 2025 finalizados en el 100%.</t>
  </si>
  <si>
    <t>PROMOCIÓN DE LA SEGURIDAD
Efectuar y / o participar en 20 eventos /  actividades de promoción de seguridad operacional, organizados por la DIACC, o por otras entidades o dependencias que inviten a la DIACC.</t>
  </si>
  <si>
    <t>Actividades de promoción de seguridad operacional efectuadas en el 100%.</t>
  </si>
  <si>
    <t>2. Terminar las investigaciones del 95% de los Incidentes ocurridos hasta el 30-sep-25.</t>
  </si>
  <si>
    <t>1. Terminar el 100% de las investigaciones de accidentes e incidentes graves que estaban pendientes el 31-dic-24.</t>
  </si>
  <si>
    <t>2. Terminar la investigación del 20% de los accidentes e incidentes graves que ocurran hasta junio de 2025.</t>
  </si>
  <si>
    <t>1. Terminar la investigacion de todos los incidentes ocurridos en el año 2024, que estaban pendientes el 31-dic-24.</t>
  </si>
  <si>
    <t>1. Organizar y realizar ocho (8) actividades de promoción de Seguridad Operacional, de manera presencial o virtual, en diferentes regiones sel país.</t>
  </si>
  <si>
    <t>2. Participar en doce (12) actividades de promoción o de capacitación de Seguridad Operacional, o asuntos relacionados, que organicen otras entidades o dependencias y a los cuales se invite a participar a la DIACC.</t>
  </si>
  <si>
    <t xml:space="preserve">Actividad 1.  Finalizar la actualización de procesos y documentación de los procesos aplicables a las Regionales 
</t>
  </si>
  <si>
    <t>Actividad 2. Realizar mesas de trabajo con el propósito de continuar la elaboración del Modelo de Gestión de las regionales incluyendo los procesos aplicables.</t>
  </si>
  <si>
    <r>
      <t xml:space="preserve">
Modelo de Gestión de las Regionales Aeronáuticas 
</t>
    </r>
    <r>
      <rPr>
        <sz val="12"/>
        <rFont val="Arial Narrow"/>
        <family val="2"/>
      </rPr>
      <t xml:space="preserve">definido </t>
    </r>
  </si>
  <si>
    <t>Mantenimiento del Sistema de Gestión Seguridad de Aviación Civil (SeMS) sistema formal estable cumplido al 50%</t>
  </si>
  <si>
    <t>Actividad 1, Identificar y gestionar amenazas y riesgos de seguridad de la aviación civil SeMS SSNA</t>
  </si>
  <si>
    <t>Actividad 2. Realizar vigilancia y mejora continua de la eficacia de seguridad de la aviación civil SeMS SSNA</t>
  </si>
  <si>
    <t>Actividad 3. Comunicar los resultados de seguridad de la aviación civil SeMS SSNA</t>
  </si>
  <si>
    <t>Mantenimiento del Sistema de Gestión Seguridad Operacional (SMS) operativo cumplido 50%</t>
  </si>
  <si>
    <t xml:space="preserve">Actividad 1. Gestionar los riesgos de seguridad operacional SMS SSA
</t>
  </si>
  <si>
    <t>Actividad 2. Asegurar la gestión de la seguridad operacional SMS SSA</t>
  </si>
  <si>
    <t xml:space="preserve">Actividad 3. Promocionar la seguridad operacional SMS SSA
</t>
  </si>
  <si>
    <t>Mantenimiento del Sistema de Gestión Seguridad Operacional (SMS) operativo cumplido 75%</t>
  </si>
  <si>
    <t>Actividad 1. Gestionar los riesgos de seguridad operacional SMS SSNA</t>
  </si>
  <si>
    <t>Actividad 2.Asegurar la gestión de la seguridad operacional SMS SSNA</t>
  </si>
  <si>
    <t>Actividad 3. Promocionar la seguridad operacional SMS SSNA</t>
  </si>
  <si>
    <t>Actividad 3.Comunicar los resultados de seguridad de la aviación civil SeMS SSA</t>
  </si>
  <si>
    <t xml:space="preserve">Actividad 1. Identificar y gestionar las amenazas y riesgos de seguridad de la aviación civil SeMS SSA
</t>
  </si>
  <si>
    <t xml:space="preserve">
Actividad 2.Realizar vigilancia y mejora continua de la eficacia de seguridad de la aviación civil SeMS SSA
</t>
  </si>
  <si>
    <t>Desarrollar el Plan Estratégico de Comunicaciones en línea con la Política de Comunicaciones y Relacionamiento Institucional de la Aeronáutica Civil de Colombia.</t>
  </si>
  <si>
    <t>Política de comunicaciones implementada.</t>
  </si>
  <si>
    <t xml:space="preserve">3. Generar estrategias y/o campañas de comunicación corporativa que permitan  promover una cultura institucional para el cumplimiento de la misión, visión y el fortalecimiento de los valores de la organización. 						</t>
  </si>
  <si>
    <t xml:space="preserve"> Eventos/reuniones estratégicos con participación / Eventos planeados*100 </t>
  </si>
  <si>
    <r>
      <t xml:space="preserve"> Eventos/reuniones estratégicos con participación por parte de la entidad </t>
    </r>
    <r>
      <rPr>
        <sz val="12"/>
        <color theme="2" tint="-0.749992370372631"/>
        <rFont val="Arial Narrow"/>
        <family val="2"/>
      </rPr>
      <t>(Documentos de participación</t>
    </r>
    <r>
      <rPr>
        <sz val="12"/>
        <color theme="3" tint="-0.249977111117893"/>
        <rFont val="Arial Narrow"/>
        <family val="2"/>
      </rPr>
      <t>)</t>
    </r>
  </si>
  <si>
    <r>
      <t>Elabo</t>
    </r>
    <r>
      <rPr>
        <sz val="12"/>
        <rFont val="Arial Narrow"/>
        <family val="2"/>
      </rPr>
      <t>rar y Desarrollar</t>
    </r>
    <r>
      <rPr>
        <sz val="12"/>
        <color theme="3" tint="-0.249977111117893"/>
        <rFont val="Arial Narrow"/>
        <family val="2"/>
      </rPr>
      <t xml:space="preserve"> </t>
    </r>
    <r>
      <rPr>
        <sz val="12"/>
        <rFont val="Arial Narrow"/>
        <family val="2"/>
      </rPr>
      <t>el Pla</t>
    </r>
    <r>
      <rPr>
        <sz val="12"/>
        <color theme="3" tint="-0.249977111117893"/>
        <rFont val="Arial Narrow"/>
        <family val="2"/>
      </rPr>
      <t xml:space="preserve">n de Acción </t>
    </r>
    <r>
      <rPr>
        <sz val="12"/>
        <rFont val="Arial Narrow"/>
        <family val="2"/>
      </rPr>
      <t>p</t>
    </r>
    <r>
      <rPr>
        <sz val="12"/>
        <color theme="3" tint="-0.249977111117893"/>
        <rFont val="Arial Narrow"/>
        <family val="2"/>
      </rPr>
      <t xml:space="preserve">ara el fortalecimiento de la industria aeronáutica y aporte a la política de reindustrialización (MRO, piezas y partes, ALS, Aeronaves no tripuladas)
</t>
    </r>
  </si>
  <si>
    <r>
      <t>1.Elaborar la Hoja de ruta/ Plan de Acción industria Aeronáutica 202</t>
    </r>
    <r>
      <rPr>
        <sz val="12"/>
        <rFont val="Arial Narrow"/>
        <family val="2"/>
      </rPr>
      <t>5, con cronograma</t>
    </r>
  </si>
  <si>
    <t>2. Elaborar Diagnóstico de las capacidades que tiene Colombia  para la inversión nacional o extranjera en MRO, según cronograma</t>
  </si>
  <si>
    <t>3. Realizar 3 sesiones de la Red Aeronautica Nacional - AeroRed con los diferentes actores de la industria (empresa, academia y estado), orientadas a la creación de relaciones de valor y gestión de proyectos. Materializando  al menos una alianza, según cronograma.</t>
  </si>
  <si>
    <t>4. Planear y realizar actividades de apoyo a la industria aeronáutica en al menos dos de las siguientes lineas: MRO, piezas y partes, ALS, Aeronaves no tripuladas, en el marco de F-AIR COLOMBIA 2025, según cronograma.</t>
  </si>
  <si>
    <r>
      <t xml:space="preserve">
 F-AIR 2025
</t>
    </r>
    <r>
      <rPr>
        <sz val="12"/>
        <rFont val="Arial Narrow"/>
        <family val="2"/>
      </rPr>
      <t>Realizada</t>
    </r>
    <r>
      <rPr>
        <sz val="12"/>
        <color theme="3" tint="-0.249977111117893"/>
        <rFont val="Arial Narrow"/>
        <family val="2"/>
      </rPr>
      <t xml:space="preserve">
</t>
    </r>
  </si>
  <si>
    <r>
      <rPr>
        <b/>
        <sz val="12"/>
        <color theme="1"/>
        <rFont val="Arial Narrow"/>
        <family val="2"/>
      </rPr>
      <t xml:space="preserve">1. </t>
    </r>
    <r>
      <rPr>
        <sz val="12"/>
        <color theme="1"/>
        <rFont val="Arial Narrow"/>
        <family val="2"/>
      </rPr>
      <t>Realizar un cronograma de planeación de F-AIR COLOMBIA 2025 para la vigencia actual.</t>
    </r>
  </si>
  <si>
    <r>
      <rPr>
        <b/>
        <sz val="12"/>
        <color theme="1"/>
        <rFont val="Arial Narrow"/>
        <family val="2"/>
      </rPr>
      <t xml:space="preserve">2. </t>
    </r>
    <r>
      <rPr>
        <sz val="12"/>
        <color theme="1"/>
        <rFont val="Arial Narrow"/>
        <family val="2"/>
      </rPr>
      <t>Seguimiento y acompañamiento al Operador Logístico en las etapas de planeación y ejecución.</t>
    </r>
  </si>
  <si>
    <r>
      <rPr>
        <b/>
        <sz val="12"/>
        <color theme="1"/>
        <rFont val="Arial Narrow"/>
        <family val="2"/>
      </rPr>
      <t xml:space="preserve">3. </t>
    </r>
    <r>
      <rPr>
        <sz val="12"/>
        <color theme="1"/>
        <rFont val="Arial Narrow"/>
        <family val="2"/>
      </rPr>
      <t xml:space="preserve">Definición y Ejecución de la Agenda Académica de F-AIR 2025
</t>
    </r>
  </si>
  <si>
    <r>
      <rPr>
        <b/>
        <sz val="12"/>
        <rFont val="Arial Narrow"/>
        <family val="2"/>
      </rPr>
      <t xml:space="preserve">4. </t>
    </r>
    <r>
      <rPr>
        <sz val="12"/>
        <rFont val="Arial Narrow"/>
        <family val="2"/>
      </rPr>
      <t>Inicio del Cier</t>
    </r>
    <r>
      <rPr>
        <sz val="12"/>
        <color theme="1"/>
        <rFont val="Arial Narrow"/>
        <family val="2"/>
      </rPr>
      <t xml:space="preserve">re Comercial y financiero de la versión 2025.
</t>
    </r>
  </si>
  <si>
    <t xml:space="preserve"> 
Consultoria Plan Estrategico de Aviación General en Colombia realizado</t>
  </si>
  <si>
    <t xml:space="preserve">1. Identificar la viabilidad presupuestal para desarrollo de la consultoría. (Correos o actas de reunión u oficios). </t>
  </si>
  <si>
    <t xml:space="preserve">2. Definir el vehículo contractual de acuerdo con la disponibilidad presupuestal. (Correos o actas de reunión u oficios). </t>
  </si>
  <si>
    <t>Actualizar los planes maestros contratados en la vigencia 2024.</t>
  </si>
  <si>
    <t>2. Informe mensual de la supervisión respaldado con el informe de la interventoría de la consultoría contratadas en la vigencia 2024 que comprenden la Regional Centro Sur (Paipa y Florencia)</t>
  </si>
  <si>
    <t>3. Informe mensual de la supervisión respaldado con el informe de la interventoría de la consultoría contratadas en la vigencia 2024 que comprenden la Regional Nororiente  (Ocaña, Arauca y Saravena)</t>
  </si>
  <si>
    <r>
      <t>Planes Maestros actualizados y analisis de la conectividad regional iniciado</t>
    </r>
    <r>
      <rPr>
        <strike/>
        <sz val="12"/>
        <color theme="1" tint="0.249977111117893"/>
        <rFont val="Arial Narrow"/>
        <family val="2"/>
      </rPr>
      <t>s</t>
    </r>
  </si>
  <si>
    <t xml:space="preserve">
Iniciar la consultoría de las infraestructuras logísticas especializadas ILE de los aeropuertos de Barranquilla y Yopal
</t>
  </si>
  <si>
    <t>Infraestructuras Logisticas Especializadas (ILE), planificadas de los aeropuertos de Barranquilla y de Yopal</t>
  </si>
  <si>
    <t>1. Definir el alcance y los requerimientos técnicos de las consultorías (Entrega del formato Estudio Previo, no incluye el estudio de mercado) de los aeropuertos de Barranquilla y de Yopal</t>
  </si>
  <si>
    <t>2. Solicitar Vigencias futuras para la contratación de las consultorías (Correo de solicitud de VF a la OAP) de los aeropuertos de Barranquilla y de Yopal</t>
  </si>
  <si>
    <t xml:space="preserve">3. Desarrollar los documentos precontractuales de los aeropuertos de Barranquilla y de Yopal:
a) Estudios previos.
b) Anexo técnico No. 8 especificaciones técnicas. 
</t>
  </si>
  <si>
    <t>4. Contratar la consultoría</t>
  </si>
  <si>
    <t>Seguimiento al desarrollo de las consultorías de Infraestructuras Logisticas Especializadas (ILE) en ejecución contractual.</t>
  </si>
  <si>
    <t>1. Informe mensual de la supervisión de cada una de las consultorías en ejecución contractual</t>
  </si>
  <si>
    <t xml:space="preserve">
Desarrollo de las consultorías de Infraestructuras Logisticas Especializadas (ILE) en ejecución contractual, con seguimiento de los aeropuertos de Barranquilla y de Yopal</t>
  </si>
  <si>
    <t xml:space="preserve">Desarrollar y administrar el portafolio de proyectos de inversión de la entidad, mediante la definición de 2 procedimientos:"Planificación de  proyectos de inversión" y "Ejecución y seguimiento proyectos de inversión"  como parte del proceso de gestión de proyectos y el seguimiento a la ejecución presupuestal de los proyectos de inversión 
. 
</t>
  </si>
  <si>
    <t xml:space="preserve">Portafolio de proyectos de inversión gestionado
</t>
  </si>
  <si>
    <t xml:space="preserve">Actividades de administración de portafolio de proyectos ejecutadas/ Actividades  de administración de portafolio de proyectos programadas 
</t>
  </si>
  <si>
    <t xml:space="preserve">Actividad 1. Diseño y aprobación en ISOLUCION del procedimiento "Planificación de  proyectos de inversión" 
</t>
  </si>
  <si>
    <t xml:space="preserve">Actividad 2. Diseño y aprobación en ISOLUCION del procedimiento "Ejecución y seguimiento proyectos de inversión" 
</t>
  </si>
  <si>
    <t>Actividad 3. Seguimiento a la ejecución presupuestal del presupuesto de los proyectos de inversión  de la vigencia por medio de los tableros de control.</t>
  </si>
  <si>
    <r>
      <t xml:space="preserve">Reporte de emisiones de CO2 de los operadores colombianos sujetos al esquema CORSIA, realizado 
</t>
    </r>
    <r>
      <rPr>
        <strike/>
        <sz val="12"/>
        <color theme="3" tint="-0.249977111117893"/>
        <rFont val="Arial Narrow"/>
        <family val="2"/>
      </rPr>
      <t xml:space="preserve">  </t>
    </r>
  </si>
  <si>
    <t xml:space="preserve">
3. Elaborar y divulgar boletin con la información de las emisiones de CO2 para la Aviación Civil Internacional CORSIA del Estado Colombiano. </t>
  </si>
  <si>
    <t>Consolidar la gobernanza para la operatividad de la Hoja de Ruta de los Combustibles Sostenibles de Aviación en Colombia</t>
  </si>
  <si>
    <t xml:space="preserve">
Gobernanza para la operatividad de la hoja de ruta de SAF en Colombia</t>
  </si>
  <si>
    <t>1. Establecer mesas estratégicas para la operatividad de la hoja de ruta de SAF</t>
  </si>
  <si>
    <t xml:space="preserve">2. Definir el cronograma para el Mapa de actuación de la Hoja de Ruta de SAF </t>
  </si>
  <si>
    <t>3. Realizar seguimiento al avance del cronograma planteado en la hoja de ruta de SAF</t>
  </si>
  <si>
    <t xml:space="preserve">Centro de Pensamiento Aeronáutico (Centro de Investigaciones y un Observatorio del transporte aéreo) en funcionamiento </t>
  </si>
  <si>
    <t>1. Establecer un espacio lógico para el Centro de Pensamiento Aeronáutico integrado por un Centro de Investigaciones y un Observatorio del transporte Aéreo.</t>
  </si>
  <si>
    <t>2. Proporcionar insumos (Estadísticas, Estudios e informes economicos y sectoriales, Informes de conectividad e Información dinamica) para la actualización del Observatorio del transporte Aéreo.</t>
  </si>
  <si>
    <t xml:space="preserve">3. Proporcionar insumos (Informes de vigilancia tecnológica, boletines trimestrales de investigación, memorias académicas de eventos de divulgación, escenarios Desarrollo aeronáutico y espacial, boletines de Ciencia, tecnologia, desarrollo e innvación y Publicaciones,  y demás trabajos derivados de los procesos de investigación, innovación y GC), para la actualización del espacio lógico del centro de investigación. </t>
  </si>
  <si>
    <t>4. Monitoreo y seguimiento al espacio Lógico del Centro de Pensamiento Aeronáutico integrado por un Centro de Investigaciones y un Observatorio del transporte Aéreo.</t>
  </si>
  <si>
    <t>Asegurar la disponibilidad de la Información estadística</t>
  </si>
  <si>
    <t>Información estadística disponible en el 100%</t>
  </si>
  <si>
    <t>1. Formular el Plan Estadístico Institucional de la Aeronáutica Civil en atención de los lineamientos del DANE, y articularlo con el Plan Estratégico Institucional 2022-2026</t>
  </si>
  <si>
    <t>2. Actualizar la documentación de las operaciones estadísticas a evaluar en la NTC PE 1000:2020</t>
  </si>
  <si>
    <t>3. Aplicar el instrumento de fortalecimiento de registros administrativos del DANE, en los autodiagnósticos de los registros administrativos de la entidad.</t>
  </si>
  <si>
    <t xml:space="preserve">4.Realizar la publicación de información estadística producida por la entidad en la página web. 
</t>
  </si>
  <si>
    <t>5. Cumplir con los planes de mejoramiento de las operaciones estadísticas evaluadas por el DANE en el año 2024.</t>
  </si>
  <si>
    <t>Soluciones y/o productos analiticos entregados en su totalidad</t>
  </si>
  <si>
    <t>Número de Soluciones y/o productos analíticos entregados / Número de Soluciones y/o productos analíticos requeridos</t>
  </si>
  <si>
    <t>1. Analizar y elaborar las soluciones y/o productos de analísis de datos solicitados.</t>
  </si>
  <si>
    <t>2. Elaboración de informes sobre el sector aéreo y los servicios conexos.</t>
  </si>
  <si>
    <t>Actualizar los procesos del Sistema de Gestión y actualizar la información documentada, teniendo en cuenta los cambios en la estructura organizacional establecida mediante el decreto 1294 de 2021 y las resoluciones de grupo anexos</t>
  </si>
  <si>
    <t>Documentación del Sistema de Gestión actualizada de acuerdo con el Fortalecimiento Institucional</t>
  </si>
  <si>
    <r>
      <t xml:space="preserve">1. Revisar y Actualizar </t>
    </r>
    <r>
      <rPr>
        <b/>
        <sz val="12"/>
        <color theme="2" tint="-0.749992370372631"/>
        <rFont val="Arial Narrow"/>
        <family val="2"/>
      </rPr>
      <t>13</t>
    </r>
    <r>
      <rPr>
        <sz val="12"/>
        <color theme="2" tint="-0.749992370372631"/>
        <rFont val="Arial Narrow"/>
        <family val="2"/>
      </rPr>
      <t xml:space="preserve"> caracterizaciones de los procesos del Sistema de Gestión </t>
    </r>
    <r>
      <rPr>
        <b/>
        <sz val="12"/>
        <color theme="2" tint="-0.749992370372631"/>
        <rFont val="Arial Narrow"/>
        <family val="2"/>
      </rPr>
      <t>(5 estr, 6apoy, 1eval, 1 Medu)</t>
    </r>
    <r>
      <rPr>
        <sz val="12"/>
        <color theme="2" tint="-0.749992370372631"/>
        <rFont val="Arial Narrow"/>
        <family val="2"/>
      </rPr>
      <t xml:space="preserve"> con el apoyo de los lideres y gestores, articulado con el cronograma de actividades definido por el</t>
    </r>
    <r>
      <rPr>
        <b/>
        <sz val="12"/>
        <color theme="2" tint="-0.749992370372631"/>
        <rFont val="Arial Narrow"/>
        <family val="2"/>
      </rPr>
      <t xml:space="preserve"> Grupo de Gestión y Valor Público. </t>
    </r>
  </si>
  <si>
    <r>
      <t xml:space="preserve">2. Revisar y actualizar </t>
    </r>
    <r>
      <rPr>
        <b/>
        <sz val="12"/>
        <color theme="2" tint="-0.749992370372631"/>
        <rFont val="Arial Narrow"/>
        <family val="2"/>
      </rPr>
      <t>500</t>
    </r>
    <r>
      <rPr>
        <sz val="12"/>
        <color theme="2" tint="-0.749992370372631"/>
        <rFont val="Arial Narrow"/>
        <family val="2"/>
      </rPr>
      <t xml:space="preserve"> documentos de los procesos del Sistema de Gestión, con el apoyo de los lideres y gestores, articulado con el cronograma de actividades definido por el </t>
    </r>
    <r>
      <rPr>
        <b/>
        <sz val="12"/>
        <color theme="2" tint="-0.749992370372631"/>
        <rFont val="Arial Narrow"/>
        <family val="2"/>
      </rPr>
      <t>Grupo de Gestión y Valor Público.</t>
    </r>
    <r>
      <rPr>
        <sz val="12"/>
        <color theme="2" tint="-0.749992370372631"/>
        <rFont val="Arial Narrow"/>
        <family val="2"/>
      </rPr>
      <t xml:space="preserve"> </t>
    </r>
  </si>
  <si>
    <r>
      <t xml:space="preserve">3. Revisar y actualizar </t>
    </r>
    <r>
      <rPr>
        <b/>
        <sz val="12"/>
        <color theme="2" tint="-0.749992370372631"/>
        <rFont val="Arial Narrow"/>
        <family val="2"/>
      </rPr>
      <t>27</t>
    </r>
    <r>
      <rPr>
        <sz val="12"/>
        <color theme="2" tint="-0.749992370372631"/>
        <rFont val="Arial Narrow"/>
        <family val="2"/>
      </rPr>
      <t xml:space="preserve"> indicadores de los procesos del Sistema de Gestión, con el apoyo de los lideres y gestores, articulado con el cronograma de actividades definido por el </t>
    </r>
    <r>
      <rPr>
        <b/>
        <sz val="12"/>
        <color theme="2" tint="-0.749992370372631"/>
        <rFont val="Arial Narrow"/>
        <family val="2"/>
      </rPr>
      <t xml:space="preserve">Grupo de Gestión y Valor Público. </t>
    </r>
  </si>
  <si>
    <t xml:space="preserve">Plan Maestro de la gestión del tránsito aéreo formulado
y elaborado en el 20% </t>
  </si>
  <si>
    <t>Actividades ejecutadas/Actividades programadas*100</t>
  </si>
  <si>
    <t>1. Construir el plan de trabajo con un cronograma detallado para la ejecución del Plan Maestro ATM</t>
  </si>
  <si>
    <t>2. Desarrollar el capítulo introductorio del Plan Maestro ATM, el cual puede incluir: objetivos, metodología, alcance y otros elementos relevantes.</t>
  </si>
  <si>
    <t>3. Realizar diagnóstico del estado actual del sistema ATM en Colombia, identificando las condiciones operativas, desafíos y oportunidades de mejora.</t>
  </si>
  <si>
    <t xml:space="preserve">
Realizar transmisión del reporte Metar Auto 24 horas en 20 aerodoromos</t>
  </si>
  <si>
    <t xml:space="preserve">
Transmisión del reporte Metar Auto 24 horas en 20 aeródromoS realizada
</t>
  </si>
  <si>
    <t xml:space="preserve">1. Transmisiòn del reporte Metar Auto 24 horas en 20 aerodoromos </t>
  </si>
  <si>
    <t>2. Implementacion del CNAP capitulo Caribe para cubrimineto de la zona de la FIR SKEC y la zona insular.</t>
  </si>
  <si>
    <t>Numero de facilidades atendidas en el trimestre/total de facilidades reportadas en el trimestre</t>
  </si>
  <si>
    <t xml:space="preserve">1.Realizar  la etapa precontractual. </t>
  </si>
  <si>
    <t xml:space="preserve">2. Realizar la Etapa contractual. </t>
  </si>
  <si>
    <t xml:space="preserve">3. Adjudicar Contrato e iniciar la ejecución del mismo. </t>
  </si>
  <si>
    <t>Numero de proyectos contratados/ Numero de proyectos planeados</t>
  </si>
  <si>
    <r>
      <t xml:space="preserve">
</t>
    </r>
    <r>
      <rPr>
        <sz val="12"/>
        <rFont val="Arial Narrow"/>
        <family val="2"/>
      </rPr>
      <t>Estudio de factibilidad para la implementacion de los servicios de registro, planificacion de vuelo y mapeo para el sistema UTM realizado</t>
    </r>
  </si>
  <si>
    <t>Estudio de factibilidad para la implementacion de los servicios de registro, planificacion de vuelo y mapeo para el sistema UTM realizado</t>
  </si>
  <si>
    <t xml:space="preserve"> 1.Realizar el estudio tecnico que incluya la tecnología, infraestructura, insumos, personal de los servicios iniciales</t>
  </si>
  <si>
    <t xml:space="preserve">2. Realizar analisis financiero que incluya un estudio de mercado, análisis del entorno económico, social y cultural, 
Identificación del público objetivo, riesgos asociados </t>
  </si>
  <si>
    <t>Actividades ejecutadas  / Actividades Programadas * 100</t>
  </si>
  <si>
    <r>
      <t xml:space="preserve">
</t>
    </r>
    <r>
      <rPr>
        <sz val="12"/>
        <rFont val="Arial Narrow"/>
        <family val="2"/>
      </rPr>
      <t xml:space="preserve"> Funcionalidades técnicas y operacionales requeridas para la actualización y/o renovación de los sistemas de comunicaciones fijas y aeronauticas, puestas en servicio.  </t>
    </r>
    <r>
      <rPr>
        <sz val="12"/>
        <color theme="3" tint="-0.249977111117893"/>
        <rFont val="Arial Narrow"/>
        <family val="2"/>
      </rPr>
      <t xml:space="preserve">
                       </t>
    </r>
  </si>
  <si>
    <t>1. Desarrollar el plan de performance ATM para el SINEA, para cumplir los objetivos operacionales y garantizar la coordinación entre los diferentes actores del sistema ATM.</t>
  </si>
  <si>
    <t xml:space="preserve">2. Desarrollar el Proceso de Capacitación ATFM para Colombia. </t>
  </si>
  <si>
    <t>3. Definición de los parámetros de coordinación aeroportuaria para la facilitación de franjas horarias y coordinación de SLOTS aeroportuarios.</t>
  </si>
  <si>
    <t>4. Desarollar las actividades del Comité CDM/ATFCM.</t>
  </si>
  <si>
    <t xml:space="preserve">Programar y desarrolar proyectos que permitan mejorar la adaptación y flexibilidad en los aeropuertos del sistema nacional del espacio aéreo
</t>
  </si>
  <si>
    <t xml:space="preserve">Proyecto de fortalecimiento  del sistema de vigilancia aeronáutica implementado </t>
  </si>
  <si>
    <t xml:space="preserve">  HOJA DE RUTA DE LA TRANSICION DEL AIS AL AIM FASE I,  FASE II Y FASE III DESARROLLADA EN  57 % </t>
  </si>
  <si>
    <t>1. Cronograma Hoja de Ruta de transición de los  Servicios  de Información Aeronautica (AIS) a la Gestión de Información Aeronautica (AIM) según la OACI</t>
  </si>
  <si>
    <r>
      <t xml:space="preserve">
</t>
    </r>
    <r>
      <rPr>
        <sz val="12"/>
        <color rgb="FFFF0000"/>
        <rFont val="Arial Narrow"/>
        <family val="2"/>
      </rPr>
      <t xml:space="preserve">
</t>
    </r>
    <r>
      <rPr>
        <sz val="12"/>
        <color theme="1"/>
        <rFont val="Arial Narrow"/>
        <family val="2"/>
      </rPr>
      <t>2</t>
    </r>
    <r>
      <rPr>
        <sz val="12"/>
        <color rgb="FFFF0000"/>
        <rFont val="Arial Narrow"/>
        <family val="2"/>
      </rPr>
      <t xml:space="preserve">. </t>
    </r>
    <r>
      <rPr>
        <sz val="12"/>
        <color theme="3" tint="-0.249977111117893"/>
        <rFont val="Arial Narrow"/>
        <family val="2"/>
      </rPr>
      <t>Mejorar la calidad de los Notams publicados  para dar cumplimiento a lo establecido en el paso 12 de la hoja de ruta según cronograma.</t>
    </r>
  </si>
  <si>
    <t>3. Elaborar procedimiento para el  fortalecimiento  Notam Digitales para el sistema de gestion de calidad   para dar cumplimiento a lo establecido en el paso 21 de la hoja de ruta  según cronograma</t>
  </si>
  <si>
    <r>
      <t xml:space="preserve">Procedimientos de vuelo PBN (instrumentos o visual) para dos (2)  aeropuertos de la amazonia y orinoquia colombiana, </t>
    </r>
    <r>
      <rPr>
        <sz val="12"/>
        <color theme="1"/>
        <rFont val="Arial Narrow"/>
        <family val="2"/>
      </rPr>
      <t>diseñados</t>
    </r>
  </si>
  <si>
    <t>TERMINADA</t>
  </si>
  <si>
    <t xml:space="preserve">2. Diseñar los  procedimientos de vuelo PBN (instrumentos o visual) para dos (2) aeropuertos de la amazonia y orinoquia colombiana
</t>
  </si>
  <si>
    <t xml:space="preserve"> Proyectos de automatización y flexibilidad en los aeropuertos del SINEA, desarrollados </t>
  </si>
  <si>
    <t>Actividades ejecutadas/Actividades programadas * 100</t>
  </si>
  <si>
    <t>1. Desarrolar y monitorear los sistemas de Ciberseguridad de la red ATN</t>
  </si>
  <si>
    <t>2. Monitorear el progreso de las actividades previstas en el proceso de la prestacion del servicio de los canales subsidiarios de la ATN (Region Amazonica)</t>
  </si>
  <si>
    <t>Planear e implementar mejoras en el espacio aéreo superior mediante implementación del concepto SDR (Strategic Direct Routing / Enrutamiento directo estrategico) y concepto FRA (Free Route Airspace / Espacio Aéreo de ruta libre)</t>
  </si>
  <si>
    <t>1. Planificar e implementar trayectorias SDR para transitos saliendo de SKBO hacia espacio aéreo SKEC (UTA BAQ)</t>
  </si>
  <si>
    <t xml:space="preserve">2. Planificar e implementar concepto FRA en un espacio aéreo UTA SKED, En un 15% del total de la FIR Bogota
</t>
  </si>
  <si>
    <t xml:space="preserve">Edificio de Autoridad Aeronáutica incluido en documentos presentados por originador. </t>
  </si>
  <si>
    <t xml:space="preserve">(Mesas ejecutadas/Mesas programadas)*100% 
</t>
  </si>
  <si>
    <r>
      <rPr>
        <sz val="12"/>
        <color theme="3" tint="-0.249977111117893"/>
        <rFont val="Arial Narrow"/>
        <family val="2"/>
      </rPr>
      <t xml:space="preserve">
1. Realizar una mesa semestral para efectuar seguimiento del estado de avance de la IP .</t>
    </r>
    <r>
      <rPr>
        <strike/>
        <sz val="12"/>
        <color theme="3" tint="-0.249977111117893"/>
        <rFont val="Arial Narrow"/>
        <family val="2"/>
      </rPr>
      <t xml:space="preserve">
</t>
    </r>
  </si>
  <si>
    <t>(actividades ejecutadas / actividades programadas) * 100%</t>
  </si>
  <si>
    <t>1. Remitir los documentos técnicos asociados a la solicitud de vigencia futura.</t>
  </si>
  <si>
    <t>2. Adelantar el trámite de solicitud de vigencias futuras (OGP)</t>
  </si>
  <si>
    <t>3. Estructuración del proceso precontractual</t>
  </si>
  <si>
    <t>4. Adelantar el proceso de selección para la contratacion de las asistencias técnicas priorizadas</t>
  </si>
  <si>
    <r>
      <t xml:space="preserve">Informe trimestral de </t>
    </r>
    <r>
      <rPr>
        <sz val="12"/>
        <rFont val="Arial Narrow"/>
        <family val="2"/>
      </rPr>
      <t>seguimiento a los compromisos, presentados</t>
    </r>
    <r>
      <rPr>
        <sz val="12"/>
        <color theme="3" tint="-0.249977111117893"/>
        <rFont val="Arial Narrow"/>
        <family val="2"/>
      </rPr>
      <t xml:space="preserve">
</t>
    </r>
  </si>
  <si>
    <t xml:space="preserve">No. Informes presentados / Informes programados *100
</t>
  </si>
  <si>
    <t xml:space="preserve">Elaborar e Implementar estrategias comerciales y de mercadeo en 16 aeropuertos a cargo de la Aerocivil. </t>
  </si>
  <si>
    <r>
      <rPr>
        <sz val="12"/>
        <rFont val="Arial Narrow"/>
        <family val="2"/>
      </rPr>
      <t>Modelos de negocio definidos e implementado</t>
    </r>
    <r>
      <rPr>
        <sz val="12"/>
        <color theme="3" tint="-0.249977111117893"/>
        <rFont val="Arial Narrow"/>
        <family val="2"/>
      </rPr>
      <t xml:space="preserve">s para 16 Aeropuertos.
 </t>
    </r>
  </si>
  <si>
    <r>
      <t>Modelos de</t>
    </r>
    <r>
      <rPr>
        <sz val="12"/>
        <rFont val="Arial Narrow"/>
        <family val="2"/>
      </rPr>
      <t xml:space="preserve"> negocio definidos realizados /  Modelos de negocio programados</t>
    </r>
    <r>
      <rPr>
        <sz val="12"/>
        <color theme="1"/>
        <rFont val="Arial Narrow"/>
        <family val="2"/>
      </rPr>
      <t xml:space="preserve"> *100 
</t>
    </r>
  </si>
  <si>
    <r>
      <t>Mo</t>
    </r>
    <r>
      <rPr>
        <sz val="12"/>
        <rFont val="Arial Narrow"/>
        <family val="2"/>
      </rPr>
      <t xml:space="preserve">delos de negocio implementados / Modelos de negocio </t>
    </r>
    <r>
      <rPr>
        <sz val="12"/>
        <color theme="3" tint="-0.249977111117893"/>
        <rFont val="Arial Narrow"/>
        <family val="2"/>
      </rPr>
      <t xml:space="preserve">de planificados *100 </t>
    </r>
  </si>
  <si>
    <t xml:space="preserve">
2. Aplicación de casos de negocios por aeropuerto.</t>
  </si>
  <si>
    <t>3. Seguimiento a los casos de negocio aplicados.</t>
  </si>
  <si>
    <t>3. Adelantar el proceso de Consulta Previa (DOA)</t>
  </si>
  <si>
    <t xml:space="preserve">% ejecución acumulada
segùn informes de supervisiòn (ejecutado / programado) </t>
  </si>
  <si>
    <t>Proceso contractual estructurado</t>
  </si>
  <si>
    <t>Proceso constructivo para los aeródromos de La Primavera, Cumaribo, Magüí Payán, Bahía Solano y Barrancominas, ejecutado en el porcentaje estabecido para cada aeródromo</t>
  </si>
  <si>
    <t>80% ejecución acumulada
segùn informes de supervisiòn (ejecutado / programado), aeròdromo La Primavera</t>
  </si>
  <si>
    <t>100% ejecución acumulada
segùn informes de supervisiòn (ejecutado / programado), aeròdromo Cumaribo</t>
  </si>
  <si>
    <t>70% ejecución acumulada  segùn informes de supervisiòn (ejecutado / programado), aeródromo Magui Payán</t>
  </si>
  <si>
    <t>50% ejecución acumulada segùn informes de supervisiòn (ejecutado / programado), aeródromo Bahía Solano</t>
  </si>
  <si>
    <t>50% ejecución acumulada segùn informes de supervisiòn (ejecutado / programado),aeródromo Barrancominas</t>
  </si>
  <si>
    <t>2. Remtir los insumos técnicos para el trámite del CONFIS y CONPES</t>
  </si>
  <si>
    <t>3. Realizar la estructuración de documentos CONFIS y CONPES (OGP)</t>
  </si>
  <si>
    <t>4. Realizar la solicitud de vigencias futuras extraordinarias (OAP-OGP)</t>
  </si>
  <si>
    <t>5. Realizar el acompañamiento a la Gobernación del Guaviare para la gestión del permiso de construcción ante la Dirección de Autoridad</t>
  </si>
  <si>
    <t>6. Actualizar los documentos precontractuales (DIAA)</t>
  </si>
  <si>
    <t>7. Dar apertura al proceso de selección. (DIAA)</t>
  </si>
  <si>
    <t xml:space="preserve">Asociaciones público-privadas en estructuración con seguimiento realizado </t>
  </si>
  <si>
    <t>1. Coordinar mesas bimestrales de direccionamiento estratégico con la ANI para el seguimiento de asociaciones público-privadas en estructuración</t>
  </si>
  <si>
    <t xml:space="preserve">Concesiones vigentes con seguimiento realizado 
</t>
  </si>
  <si>
    <t>Seguimiento a los municipios sobre los portafolios de los proyectos que éstos ejecutarán con el porcentaje de las contraprestaciones de las concesiones aeroportuarias.</t>
  </si>
  <si>
    <t>Informes de seguimiento presentados / Informes de seguimiento programados</t>
  </si>
  <si>
    <t>1. Realizar mesas de trabajo con municipios sobre el seguimiento a proyectos en ejecución y proyectos futuros que se financien con el porcentaje derivado de la contraprestación de la concesión aeroportuaria.</t>
  </si>
  <si>
    <t>2. Presentar informe semestral del seguimiento realizado a los recursos asignados a los municipios beneficiarios de la contraprestación aeroportuaria.</t>
  </si>
  <si>
    <t>Oferta Académica 2025 ejecutada al 100%</t>
  </si>
  <si>
    <t>Oferta Académica ejecutada/ Oferta académica planeada *100</t>
  </si>
  <si>
    <t>2. Realizar el seguimiento a la ejecución del 100% del proceso constructivo en el aeródromo de Cumaribo incluido en el convenio con el Ejército Nacional</t>
  </si>
  <si>
    <t>1. Realizar el seguimiento a la ejecución del 80% del proceso constructivo en el aeródromo de La Primavera incluido en el convenio con el Ejército Nacional</t>
  </si>
  <si>
    <t>3. Realizar el seguimiento a la ejecución del 70% del proceso constructivo en el aeródromo de Magüí Payán incluido en el convenio con el Ejército Nacional</t>
  </si>
  <si>
    <t>4. Realizar el seguimiento a la ejecución del 50% del proceso constructivo en el aeródromo de Bahía Solano incluido en el convenio con el Ejército Nacional</t>
  </si>
  <si>
    <t>5. Realizar el seguimiento a la ejecución del 50% del proceso constructivo en el aeródromo de Barrancominas incluido en el convenio con el Ejército Nacional</t>
  </si>
  <si>
    <t>Mejoramiento de la pista del Aeropuerto de San José del Guaviare con proceso de selección abierto</t>
  </si>
  <si>
    <t>1. Verificar la asignación de recursos (OAP-OGP)</t>
  </si>
  <si>
    <t>Dar apertura al proceso de selección para el mejoramiento de la pista del Aeropuerto de San José del Guaviare
* Meta sujeta a la asignación de recursos en la vigencia 2025  y a la adquisición predial por parte de la Gobernación</t>
  </si>
  <si>
    <t>Estructurar el proyecto para la suscripción del contrato y/o convenio interadministrativo que permita desarrollar la construcción del aeródromo de la Alta Guajira</t>
  </si>
  <si>
    <t>Proyecto para la suscripción del contrato y/o convenio interadministrativo que permita desarrollar la construcción del aeródromo de la Alta Guajira, estructurado</t>
  </si>
  <si>
    <t>2.Elaboración y Presentación del Plan de Adaptación de Guías Ambientales- PAGA.</t>
  </si>
  <si>
    <t>3. Supervisar la culminación de los Estudios y Diseños (Fase III)</t>
  </si>
  <si>
    <t>4. Remtir los insumos técnicos para el trámite del CONFIS y CONPES</t>
  </si>
  <si>
    <t>5. Estructuración de documentos CONFIS y CONPES (OGP)</t>
  </si>
  <si>
    <t>7. Estructuración el proyecto para la suscripción del contrato y/o convenio interadministrativo (DIAA)</t>
  </si>
  <si>
    <t>6. Realizar la solicitud de vigencias futuras extraordinarias (OAP-OGP)</t>
  </si>
  <si>
    <t>Implementar actividades de mantenimiento, rehabilitación y/u obras de infraestructura para mitigar riesgos y amenazas de acuerdo con lo formulado en los PGRD.</t>
  </si>
  <si>
    <t>Actividades ejecutadas / actividades programadas en los PGRD  * 100 %</t>
  </si>
  <si>
    <t xml:space="preserve">1. Envíar a la Dirección de Infraestructura Aeroportuaria la relación de actividades o intervenciones que deben ser implementadas en los contratos de mantenimiento y/u obras de insfraestructura de acuerdo con catorce (14) Planes de gestión de Riesgos de Desastres en el marco de gestión del riesgos para ser implementadas.  </t>
  </si>
  <si>
    <t>2. Realizar a través de los contratos de mantenimiento, rehabilitación y/u obras de infraestructura, las actividades encaminadas a obras resilientes de acuerdo con lo formulado en los PGRD.</t>
  </si>
  <si>
    <t>GRUPO GESTIÓN AMBIENTAL Y CONTROL FAUNA</t>
  </si>
  <si>
    <t>Número de productos desarrollados/e número de productos planificados *100</t>
  </si>
  <si>
    <t>Implementación de la ruta de gestión del conocimiento e innovación, desarrollado en el 100%</t>
  </si>
  <si>
    <t>2. Identificar y asesorar la dirección de tesis de nivel de pregrado y posgrado relacionados con temas aeronauticos y aeroespaciales.</t>
  </si>
  <si>
    <t>4. Desarrollar conjuntamente con la DGH la Implementación de la ruta de gestión del conocimiento e innovación conforme al cronograma establecido para la vigencia y capacitar a la comunidad académica en temas de investigación, innovación y Gestión del conocimiento.</t>
  </si>
  <si>
    <r>
      <t>1. Formular y</t>
    </r>
    <r>
      <rPr>
        <b/>
        <sz val="10"/>
        <color theme="1" tint="0.34998626667073579"/>
        <rFont val="Arial Narrow"/>
        <family val="2"/>
      </rPr>
      <t xml:space="preserve"> desarrolla</t>
    </r>
    <r>
      <rPr>
        <sz val="10"/>
        <color theme="1" tint="0.34998626667073579"/>
        <rFont val="Arial Narrow"/>
        <family val="2"/>
      </rPr>
      <t xml:space="preserve">r la aprobación de 3 proyectos de investigación </t>
    </r>
  </si>
  <si>
    <r>
      <t>3. Participar y generar</t>
    </r>
    <r>
      <rPr>
        <b/>
        <sz val="10"/>
        <color theme="1" tint="0.34998626667073579"/>
        <rFont val="Arial Narrow"/>
        <family val="2"/>
      </rPr>
      <t xml:space="preserve"> 15</t>
    </r>
    <r>
      <rPr>
        <sz val="10"/>
        <color theme="1" tint="0.34998626667073579"/>
        <rFont val="Arial Narrow"/>
        <family val="2"/>
      </rPr>
      <t xml:space="preserve"> eventos académicos de investigación, innovación y GC de tematicas aeronáuticas y espaciales de acuerdo con la planeación anual.</t>
    </r>
  </si>
  <si>
    <r>
      <rPr>
        <strike/>
        <sz val="10"/>
        <color theme="1" tint="0.34998626667073579"/>
        <rFont val="Arial Narrow"/>
        <family val="2"/>
      </rPr>
      <t xml:space="preserve">
</t>
    </r>
    <r>
      <rPr>
        <sz val="10"/>
        <color theme="1" tint="0.34998626667073579"/>
        <rFont val="Arial Narrow"/>
        <family val="2"/>
      </rPr>
      <t xml:space="preserve">
Deasrrollar 3 Proyectos de Investigación e  Implementar la ruta de gestión del conocimiento e innovación en el 100%
</t>
    </r>
  </si>
  <si>
    <t xml:space="preserve"> Aplicar el modelo de aseguramiento de la calidad en los servicios educativos que ofrece el CEA </t>
  </si>
  <si>
    <t>Número de procedimientos actualizados /número de procedimientos programados *100</t>
  </si>
  <si>
    <t>1. Actualización de los procedimientos relacionados con autoevaluación de programas académicos de acuerdo con cronograma de actualización CEA.</t>
  </si>
  <si>
    <t>% de avance de ejecución del cronograma</t>
  </si>
  <si>
    <t>2. Aplicación del modelo de autoevaluación y autorregulación para las condiciones institucionales de calidad y condiciones de programa.</t>
  </si>
  <si>
    <t>Número de mecanismos aplicados/ Número de mecanismos diseñados</t>
  </si>
  <si>
    <t>3. Aplicación de la estrategia "Rumbo a la Excelencia Académica: Un Compromiso con la Calidad"</t>
  </si>
  <si>
    <t>Modelo del Sistema de Aseguramiento de Calidad (SIAC), aplicado de manera progresiva</t>
  </si>
  <si>
    <t xml:space="preserve">3. Desarrollar la homologación en el marco de la flexibilidad curricular que se fundamenta en la estandarización de los programas de educación continua. </t>
  </si>
  <si>
    <t xml:space="preserve"> Oferta Académica Actualizada ejecutada/Oferta Académica Actualizada Programada
</t>
  </si>
  <si>
    <t>Oferta Académica actualizada en el 25%</t>
  </si>
  <si>
    <t>Un Programa en el Nivel de Especialización Profesional
diseñado</t>
  </si>
  <si>
    <t xml:space="preserve"> Diseñar  un Programa en el Nivel de Especialización Profesional formal con enfoque nacional e internacional </t>
  </si>
  <si>
    <t xml:space="preserve">1.  Plan de Acción para la creación del Programa de Especialización con cronograma 
</t>
  </si>
  <si>
    <t>2. Construir las nueve (9) condiciones de programa de acuerdo con la normatividad del Ministerio de Educación Nacional, según cronograma</t>
  </si>
  <si>
    <t xml:space="preserve">
Desarrollar un plan de actividades académicas para los ASAES, dentro de la Estratégia CEA-REGIÓN
</t>
  </si>
  <si>
    <t>Actividades académicas finalizadas y certificadas ejecutadas/Actividades académicas finalizadas y certificadas Programadas *100%</t>
  </si>
  <si>
    <t>Elaborar y presentar un plan de actividades  de la estrategia CEA Región (Con Cronograma)</t>
  </si>
  <si>
    <t>Realizar actividades académicas dirigidas a  los ASAES dentro de la Estrategia CEA-REGIÓN, según cronograma</t>
  </si>
  <si>
    <r>
      <rPr>
        <sz val="10"/>
        <rFont val="Arial Narrow"/>
        <family val="2"/>
      </rPr>
      <t xml:space="preserve">
 Plan de actividades académicas para los ASAES, dentro de la Estratégia CEA-REGIÓN, desarrollado</t>
    </r>
    <r>
      <rPr>
        <strike/>
        <sz val="10"/>
        <rFont val="Arial Narrow"/>
        <family val="2"/>
      </rPr>
      <t xml:space="preserve">
</t>
    </r>
  </si>
  <si>
    <t xml:space="preserve">
1. Estudio de las etapas 1 y 2 por parte del Ministerio de Educación Nacional
</t>
  </si>
  <si>
    <t xml:space="preserve">                                                                                                                                                                                                                                                                                                                                                                                                                                                                                                                                                                                                                                                                                                                                                                                                                                                                                                                                                                                                                                                                                                                                                                                                                                                                                                                                                                                                               </t>
  </si>
  <si>
    <t>2. Desarrollo de la etapa 3 Análisis funcional y ocupacional de los subsectores objeto de estudio.</t>
  </si>
  <si>
    <t xml:space="preserve">
3. Desarrollo de la etapa 4 Actualización de las cualificaciones.
</t>
  </si>
  <si>
    <r>
      <t xml:space="preserve"> Articular los resultados de las cualificaciones obtenidas para la aviación civil con los demás componentes del sistema nacional de cualificaciones (SNC) (gestión del conocimiento), en las etapas caracterización y brechas de capital humano.</t>
    </r>
    <r>
      <rPr>
        <sz val="10"/>
        <color rgb="FFED0000"/>
        <rFont val="Arial Narrow"/>
        <family val="2"/>
      </rPr>
      <t xml:space="preserve"> </t>
    </r>
    <r>
      <rPr>
        <sz val="10"/>
        <rFont val="Arial Narrow"/>
        <family val="2"/>
      </rPr>
      <t xml:space="preserve">
</t>
    </r>
  </si>
  <si>
    <r>
      <rPr>
        <strike/>
        <sz val="10"/>
        <rFont val="Arial Narrow"/>
        <family val="2"/>
      </rPr>
      <t xml:space="preserve"> </t>
    </r>
    <r>
      <rPr>
        <sz val="10"/>
        <rFont val="Arial Narrow"/>
        <family val="2"/>
      </rPr>
      <t xml:space="preserve">Marco nacional de cualificaciones, articulado en las etapas caracterización y brechas de capital humano. 
</t>
    </r>
  </si>
  <si>
    <r>
      <t>Documento Marco nacional de cualificaciones  articulado en las etapas</t>
    </r>
    <r>
      <rPr>
        <strike/>
        <sz val="10"/>
        <rFont val="Arial Narrow"/>
        <family val="2"/>
      </rPr>
      <t xml:space="preserve">, </t>
    </r>
    <r>
      <rPr>
        <sz val="10"/>
        <rFont val="Arial Narrow"/>
        <family val="2"/>
      </rPr>
      <t xml:space="preserve">caracterización y brechas de capital humano.
</t>
    </r>
  </si>
  <si>
    <t xml:space="preserve">Implementar mínimo 4 estrategias para lograr un CEA inclusivo, en condiciones de igualdad en ambientes que favorezcan la integración y el respeto por la condición humana. </t>
  </si>
  <si>
    <t>Estrategias diseñadas mínimo 4</t>
  </si>
  <si>
    <t>1.Diseñar mínimo 4 estrategias para fortalecer  la convivencia para la paz al interior de la comunidad académica.</t>
  </si>
  <si>
    <t>2. Implementar mínimo 4 estrategias para fortalecer la convivencia para la paz al interior de la comunidad académica.</t>
  </si>
  <si>
    <t>3. Dar continuidad al protocolo para la prevención, detección y atención de violencias y cualquier tipo de discriminación basada en género.</t>
  </si>
  <si>
    <t>Número de estrategias ejecutadas / el número de estrategias planeadas *100%.</t>
  </si>
  <si>
    <t>Número de informes enviadas/ Número de informes planeados *100%</t>
  </si>
  <si>
    <t>Desarrollar, publicar y aprobar el marco regulatorio y el material informativo para la expedición de certificados tipo de RPAS en categoría certificada.</t>
  </si>
  <si>
    <t xml:space="preserve">Actividades realizadas para publicar el marco regulatorio y el material informativo </t>
  </si>
  <si>
    <t>1. Definir el marco reglamentario  y radicar la propuesta de resolución, para la certificación de aeronaves no tripuladas en categoría certificada de acuerdo con los  estándares seleccionados</t>
  </si>
  <si>
    <t>2. Desarrollar propuesta de Circulares Informativas y material guía (incluyendo Formatos, listas de chequeo y capítulos de la guia del inspector CPA) necesarios para la emisión de un certificado tipo de una aeronave RPAS en categoría certificada</t>
  </si>
  <si>
    <t>Cumplimiento 80% de certificados de funcionamiento  y/o documento equivalente, de las solicitudes presentadas en la vigencia que cumplen requisitos</t>
  </si>
  <si>
    <t>Número de certificados de funcionamiento y/o operación expedidos /Número de solicitudes de certificados de funcionamiento y/o recibidos en la vigencia</t>
  </si>
  <si>
    <t xml:space="preserve">
1. Completar las actividades de certificación pendientes del año 2024.</t>
  </si>
  <si>
    <t xml:space="preserve">2. Emitir certificados de los procesos de certificación que sean presentados entre el 1° y 3° trimestre de la vigencia y cumplan requisitos .     </t>
  </si>
  <si>
    <t>Finalizar el proceso de certificación del 100% de las solicitudes que fueron recibidas y que cumplan con los requisitos del proceso.</t>
  </si>
  <si>
    <t>Número de Organizaciones Certificadas / Numero de solicitudes de certificación recibidas en 2023 y 2024</t>
  </si>
  <si>
    <t>1. Ejecutar el proceso de certificación de acuerdo con el RAC 21, Capítulo O, a las organizaciones que hayan aplicado y cumplan con ese proceso.</t>
  </si>
  <si>
    <t>Desarrollar los ajustes normativos y procedimientales que resulten de la Asistencia técnica USOAP y que modifiquen la hoja de ruta para que Colombia Sea reconocida com estado de diseño.</t>
  </si>
  <si>
    <t>Actividades ejecutadas para el desarrollo de los ajustes normativos y procedimientales que resulten de la Asistencia técnica USOAP</t>
  </si>
  <si>
    <t xml:space="preserve">1. Analizar los hallazgos y plantear las acciones correctivas y actividades de modificación a la hoja de ruta para reconocimiento de Colombia como estado de Diseño </t>
  </si>
  <si>
    <t>2. Desarrollar propuesta de Circulares Informativas y material guía (incluyendo Formatos, listas de chequeo y capítulos de la guia del inspector CPA) necesarios para  la emsión de certificados de organización de producción aprobada (POA).</t>
  </si>
  <si>
    <t>Desarrollar Propuesta Normativa para La Certificación de Tipo de Sistemas de Propulsión Eléctricos.</t>
  </si>
  <si>
    <t xml:space="preserve">Propuesta Normativa para La Certificación de Tipo de Sistemas de Propulsión Eléctricos realizada </t>
  </si>
  <si>
    <t xml:space="preserve">
Actividades ejecutadas / actividades programadas x100</t>
  </si>
  <si>
    <t>1. Estudio para determinar los requisitos de aeronavegabilidad que deben cumplirse para expedir un certificado tipo a un sistema de propulsión eléctrica para Movilidad Urbana</t>
  </si>
  <si>
    <t>2. Desarrollar Borrador de Propuesta Normativa para Certificar Sistemas de Propulsión Eléctricos para Aeronaves de Movilidad Urbana.</t>
  </si>
  <si>
    <t xml:space="preserve">Completar el 70% en una autoevaluación de Implementación Efectiva de los Elementos Críticos en promedio referidos a la Seguridad Operacional en las áreas LEG, PEL, OPS, AIR, ANS y AGA. </t>
  </si>
  <si>
    <t xml:space="preserve">1. Llevar la autoevaluación de las PQs (LEG, PEL, OPS, AIR, ANS y AGA) a estado satisfactorio.      </t>
  </si>
  <si>
    <t>Completar el 70% en una autoevaluación de actividades completadas de los CAP (Corrective Action Plan) de USOAP en las áreas LEG, PEL, OPS, AIR, ANS y AGA</t>
  </si>
  <si>
    <t xml:space="preserve">
1. Cumplir las actividades de los CAPs pendientes</t>
  </si>
  <si>
    <t>Alcanzar el 100 % en una autoevaluacion de Implementación Efectiva de los Elementos Críticos referidos a la Seguridad de la Aviación Civil.</t>
  </si>
  <si>
    <t>Alcanzar el 100% en una autoevaluación de actividades completadas de los CAP (Corrective Action Plan) de USAP</t>
  </si>
  <si>
    <t xml:space="preserve"> Gestionar la propuesta de participación al 95% de actividades presenciales o virtuales que se desarrollen por/para el SRVSOP.</t>
  </si>
  <si>
    <t># actividades gestionadas por el Grupo Planificación de Autoridad/ # actividades a las que la autoridad es invitada por trimestre</t>
  </si>
  <si>
    <t xml:space="preserve">
1. Gestionar la propuesta de participación a eventos programados en el marco de SRVSOP</t>
  </si>
  <si>
    <t>Participar en el 95% de actividades presenciales o virtuales que se desarrollen por/para el AVSEC/FAL.</t>
  </si>
  <si>
    <t>Participación en el 95% en actividades AVSEC/FAL</t>
  </si>
  <si>
    <t>1. Asistencia a las actividades o eventos programados en el marco de AVSEC/FAL.</t>
  </si>
  <si>
    <t>Completar el 20 % de implementación del SSP, en estado presente y efectivo.</t>
  </si>
  <si>
    <t>1.Completar el 20 % de implementación del SSP, en estado presente y efectivo.</t>
  </si>
  <si>
    <t xml:space="preserve"> Completar el 45% del cierre de los faltantes, provenientes del GAP Analysis del SSP</t>
  </si>
  <si>
    <t>Aplicar los estándares para evaluación de los SMS, al 100% de los vigilados durante la vigencia 2025, conforme al plan de vigilancia.</t>
  </si>
  <si>
    <t>1. Aplicar los estándares para evaluación de los SMS, al 100% de los vigilados durante la vigencia 2025, conforme al plan de vigilancia.</t>
  </si>
  <si>
    <t>Completar el 100% los estándares para la vigilancia basada en riesgos para todas las áreas PEL, OPS, AIR, ANS y AGA.</t>
  </si>
  <si>
    <t>Formular el 100% del Plan Nacional de Seguridad de la Aviación Civil a través de un documento</t>
  </si>
  <si>
    <t xml:space="preserve">Implementar el 34% el Plan Nacional de Seguridad de la Aviación Civil </t>
  </si>
  <si>
    <t>Completar la actualización del registro de aeródromos, helipuertos  y matrículas de aeronaves</t>
  </si>
  <si>
    <t>Evaluar la viabilidad de cancelación de las matrículas inscritas en el Registro Aeronáutico Nacional inmersas en las causales dispuestas en el RAC 45</t>
  </si>
  <si>
    <t>1. Determinar las matrículas a evaluar, inscritas  en el Registro Aeronáutico Nacional  inmersas en las causales dispuestas en el RAC 45.</t>
  </si>
  <si>
    <t>2. Cancelar las matriculas evaluadas que cumplan con los criterios para cancelación de acuerdo a lo dispuesto en el RAC 45.</t>
  </si>
  <si>
    <t>1. Levantar la relación de enmiendas propuestas objeto de monitoreo a través de un cuadro control de enmiendas, a corte del 31 de diciembre de 2024.</t>
  </si>
  <si>
    <t xml:space="preserve">
 Tres docentes para investigación formativa  y 5 investigadores vinculados con experiencia en investigación y producción científica, contratados</t>
  </si>
  <si>
    <t xml:space="preserve">
Docentes e investigadores contratados/ Docentes e investigadores programados por contratar *100%</t>
  </si>
  <si>
    <t xml:space="preserve">
Realizar contratación de Mínimo tres docentes para investigación formativa  y 5 investigadores vinculados con experiencia demostrable en investigación y producción científica</t>
  </si>
  <si>
    <r>
      <rPr>
        <strike/>
        <sz val="10"/>
        <color theme="1" tint="0.34998626667073579"/>
        <rFont val="Arial Narrow"/>
        <family val="2"/>
      </rPr>
      <t xml:space="preserve">
</t>
    </r>
    <r>
      <rPr>
        <sz val="10"/>
        <color theme="1" tint="0.34998626667073579"/>
        <rFont val="Arial Narrow"/>
        <family val="2"/>
      </rPr>
      <t>Contar con Tres docentes para investigación formativa  y 5 investigadores vinculados con experiencia en investigación y producción científica</t>
    </r>
  </si>
  <si>
    <t xml:space="preserve">Convenios de cooperación académica y técnica con entidades nacionales e internacionales, realizados y evaluados </t>
  </si>
  <si>
    <t>Propuestas de convenios con análisis costo beneficio realizados /Propuesta de convenio con análisis costo beneficio, planeados</t>
  </si>
  <si>
    <t xml:space="preserve">1. Presentar la propuesta de las organizaciones o instituciones con las que se planea adelantar convenios de cooperación.
</t>
  </si>
  <si>
    <t>2. Adelantar las gestiones necesarias para la firma de los convenios de cooperación aprobados (Remisión de emails,  oficios, cartas de intención, actas o informes de desarrollo de mesas de trabajo, entre otros).</t>
  </si>
  <si>
    <t xml:space="preserve">
4.  Realizar un análisis costo/beneficio de los convenios o memorandos de entendimiento de cooperación académica y de las actividades asociadas a los mismos.</t>
  </si>
  <si>
    <t>Estrategias establecidas</t>
  </si>
  <si>
    <t>2. Establecer estrategias para hacer efectivo con otras áreas involucradas los conceptos inherentes a la liquidación y pago de nómina con el fin de dar cumplimiento a las novedades de personal.</t>
  </si>
  <si>
    <t>3. Realizar la provisión de empleos de la planta legal autorizada de acuerdo con el Decreto 1294 de 2021 en un 85%.</t>
  </si>
  <si>
    <t>Ruta establecida</t>
  </si>
  <si>
    <t>4. Establecer la ruta de inclusión de personas en condición de discapacidad</t>
  </si>
  <si>
    <t>5. Actualizar el registro público de la carrera admministrativa de la Aerocivil</t>
  </si>
  <si>
    <t xml:space="preserve">
Componente de planta de personal implementado</t>
  </si>
  <si>
    <t>1. Aprobar y publicar la Política de Gestión de Conocimiento y la Innovación (PGC +I) y suscripción de la Resolución para la creación del equipo catalizador.</t>
  </si>
  <si>
    <t>3. Realizar la socialización estructurada de las etapas aplicadas de la ruta dentro del plan piloto a los servidores de la Entidad, con el propósito de recoger aprendizajes, ajustar el enfoque y consolidar un modelo de implementación que pueda ser replicado.</t>
  </si>
  <si>
    <t>4. Ampliar la ejecución de la ruta de la PGC+I hacia otras áreas de la Entidad, contando con asesoria de un experto.</t>
  </si>
  <si>
    <t xml:space="preserve">Plan de acción de la política de compras y contratación pública cumplido en el 80% </t>
  </si>
  <si>
    <t>1. Realizar autodiagnóstico de la  política de compras y contratación pública</t>
  </si>
  <si>
    <t>2. Presentar balance de cumplimiento y cronograma de actividades para  la ejecución de la politica de compras y contratación pública establecida por MIPG.</t>
  </si>
  <si>
    <t>3. Adelantar las actividades programadas en la vigencia 2025,  para el cumplimiento de la política de compras y contratación pública establecida por MIPG, teniendo en cuenta el audiagnóstico realizado.</t>
  </si>
  <si>
    <t>Bienes dados de baja/ bienes identificados a dar debaja *100%</t>
  </si>
  <si>
    <t>1.Crear plan de bajas de bienes muebles a nivel nacional vigencia 2025.</t>
  </si>
  <si>
    <t>2. Hacer cuatro seguimientos de frecuencia trimestral al plan de bajas de bienes muebles a nivel nacional 2025</t>
  </si>
  <si>
    <t>3. Adelantar los procesos de baja de bienes muebles correspondientes a la meta, teniendo en cuenta el plan de bajas vigencia 2025.</t>
  </si>
  <si>
    <t>4. Formular estrategia para la depuración de los bienes muebles de baja en los aeropuertos a cargo de la entidad</t>
  </si>
  <si>
    <t>1. Crear plan de socializacióndel proceso de Gestión de Compras y Contrataciónes Públicas, incluyendo el manual de supervisión e interventoría para Nivel Central y Regional  dirigido a todos los operadores del proceso</t>
  </si>
  <si>
    <t>2. Cumplir las actividades establecidas en el plan de socialización del proceso de Gestión de Compras y Contrataciónes Públicas, incluyendo el manual de supervisión e interventoría para Nivel Central y Regional  dirigido a todos los operadores del proceso, definido para 2025</t>
  </si>
  <si>
    <t>1. Actualizar el proceso: "Adquisición y Administración de Inmuebles", alineado con el fortalecimiento institucional (Caracterización, información documentada, indicadores y riesgos)</t>
  </si>
  <si>
    <t>1.Realizar informe de balance de la actualización e implementación del sistema de gestión documental en la Entidad</t>
  </si>
  <si>
    <t xml:space="preserve">2.  Realizar seguimiento al cumplimiento del Sistema Integrado de Conservación - SIC a nivel nacional </t>
  </si>
  <si>
    <t>3. Atender nuevos requerimientos de modulos y desarrollar interoperabilidad que permita relacionamiento con otras plataformas en la entidad, para el fortalecimiento del sistema de Gestión de Documento Electrónico de Archivos (SGDEA)</t>
  </si>
  <si>
    <t>4. Realizar seguimiento al diligenciamiento del Formato Único de Inventario Documental de Archivos de Gestión, por medio del SGDEA.</t>
  </si>
  <si>
    <t>1. Establecer y dar cumplimiento a los planes de mejoramiento de los hallazgos de Contraloría, a cargo de la Dirección Financiera.</t>
  </si>
  <si>
    <t>2. Establecer y dar cumplimiento a los planes de mejoramiento de los hallazgos de Control Interno, a cargo de la Dirección Financiera.</t>
  </si>
  <si>
    <t>2. Atender eficientemente y dentro de los tiempos establecidos, la totalidad de los requerimientos de información en el marco de la Auditoría Financiera de la CGR para la vigencia 2024.</t>
  </si>
  <si>
    <t>Interactuar con las áreas ejecutoras y proveedoras de información financiera, a fin de contribuir al logro del fenecimiento de la cuenta de la entidad</t>
  </si>
  <si>
    <t>Actividades para fortalecer la interacción con las áreas realizadas</t>
  </si>
  <si>
    <t>Actividades realizadas con las áreas/ Actividades  planeadas*100%</t>
  </si>
  <si>
    <t>1. Brindar orientación y /o acompañamiento en temas sensibles al fenecimiento, mínimo una vez al mes, a las áreas proveedoras de la información que requiere la Gestión Financiera</t>
  </si>
  <si>
    <t xml:space="preserve">Requerimientos de la CGR atendidos oportunamente </t>
  </si>
  <si>
    <t>Número de requerimientos CGR atendidos por la Dirección Financiera / Total Requerimientos solicitados por la CGR, a cargo de la Dirección Financiera</t>
  </si>
  <si>
    <t>2. Actualizar la caracterización de los grupos de valor en la entidad.</t>
  </si>
  <si>
    <t>3. Implementar los controles de términos de respuesta de las PQRSD, para garantizar la respuesta efectiva a la ciudadania.</t>
  </si>
  <si>
    <t>Informe de resultados</t>
  </si>
  <si>
    <t>Caracterización aprobada y publicada</t>
  </si>
  <si>
    <t>Estrategia de gestión para el cambio y la transformación cultural de la Entidad implementada en el 100%</t>
  </si>
  <si>
    <t>Implementar al 100% la estrategia de gestión para el cambio y la transformación cultural de la Entidad, en sus ejes de identidad institucional, gestión del cambio y creación de valor público (valores servicio público)</t>
  </si>
  <si>
    <t xml:space="preserve">
Implementar al 100% el plan de trabajo anual para la intervención de factores psicosociales que   faciliten adaptación a los entornos laborales cambiantes de la entidad. </t>
  </si>
  <si>
    <t xml:space="preserve">
Desarrollar al 100% plan de trabajo anual para competencias de los comités de convivencia a nivel nacional que faciliten la resolución de conflictos en los entornos laborales.</t>
  </si>
  <si>
    <r>
      <t>Actividades ejecutadas / actividades programadas</t>
    </r>
    <r>
      <rPr>
        <strike/>
        <sz val="12"/>
        <color theme="3"/>
        <rFont val="Arial Narrow"/>
        <family val="2"/>
      </rPr>
      <t xml:space="preserve"> </t>
    </r>
    <r>
      <rPr>
        <sz val="12"/>
        <color theme="3"/>
        <rFont val="Arial Narrow"/>
        <family val="2"/>
      </rPr>
      <t>*100</t>
    </r>
  </si>
  <si>
    <t>Desarrollar al 100% el Plan Anual de Bienestar Social e Incentivos durante la vigencia 2025 implementando el  enfoque de género e inclusión de servidores con discapacidad.</t>
  </si>
  <si>
    <t xml:space="preserve">Actividades ejecutadas / actividades programadas  *100. </t>
  </si>
  <si>
    <r>
      <t>Cumplir con el</t>
    </r>
    <r>
      <rPr>
        <strike/>
        <sz val="12"/>
        <color rgb="FF4B4B4B"/>
        <rFont val="Arial Narrow"/>
        <family val="2"/>
      </rPr>
      <t xml:space="preserve"> </t>
    </r>
    <r>
      <rPr>
        <sz val="12"/>
        <color rgb="FF4B4B4B"/>
        <rFont val="Arial Narrow"/>
        <family val="2"/>
      </rPr>
      <t>80%</t>
    </r>
    <r>
      <rPr>
        <sz val="12"/>
        <color theme="3"/>
        <rFont val="Arial Narrow"/>
        <family val="2"/>
      </rPr>
      <t xml:space="preserve"> la implementación de la política de compras y contratación pública establecida por MIPG
</t>
    </r>
  </si>
  <si>
    <t xml:space="preserve">Depurar  minimo en un 70 los bienes muebles para dar de baja , del inventario realizado de años anteriores y vigencia 2024
</t>
  </si>
  <si>
    <t>Plan de bajas acumulado para  bienes muebles  Vigencia 2025 cumplido en el 70%</t>
  </si>
  <si>
    <t>Implementar al 100% en el Nivel Central y Regional un plan de sensibilizaciones y fortalecimiento en el proceso de Gestión de Compras y Contrataciónes Públicas</t>
  </si>
  <si>
    <t xml:space="preserve">
Plan de socialización y  Fortalecimiento  cumplido en el 100%  </t>
  </si>
  <si>
    <t>Actualizar y continuar implementación de la gestión documental de la entidad</t>
  </si>
  <si>
    <t xml:space="preserve">
Cronogramas de actividades para la actualización e implementación cumplidos 
</t>
  </si>
  <si>
    <t xml:space="preserve">
Obtener el cierre de los hallazgos de CGR y Oficina de Control Interno OCI, asignados a la Dirección Financiera, y abiertos a 31 de diciembre de 2024.</t>
  </si>
  <si>
    <t xml:space="preserve">
Porcentaje de hallazgos cerrados de Contraloría</t>
  </si>
  <si>
    <t xml:space="preserve">
Hallazgos CGR cerrados/Total de hallazgos CGR</t>
  </si>
  <si>
    <t xml:space="preserve">
Porcentaje de hallazgos cerrados de Control Interno 
</t>
  </si>
  <si>
    <t xml:space="preserve">
Hallazgos OCI cerrados/Total de hallazgos OCI</t>
  </si>
  <si>
    <t>Completar al 100% los documentos que contiene el Plan de Fortalecimiento Institucional en el rol de autoridad.</t>
  </si>
  <si>
    <t>Documentos realizados</t>
  </si>
  <si>
    <t>Finalizar la automatización de los trámites de vuelos charter, la renovación de permisos  y definir la metodologia de 2 trámites adicional.</t>
  </si>
  <si>
    <t>1. Definir y entregar a la Secretaria TI, las especificaciones técnicas de los trámites a automatizar durante 2025.</t>
  </si>
  <si>
    <t>2. Desarrollo de la solución tecnológica que automatice la solicitud de vuelos charter.</t>
  </si>
  <si>
    <t>3. Desarrollo de la solución tecnológica que automatice la renovación de permisos de operación y/o funcionamiento.</t>
  </si>
  <si>
    <t>4. Desarrollo del 50% de la solución tecnológica que automatice los certificados de estudiantes.</t>
  </si>
  <si>
    <t>5. Desarrollo del 50% de la solución tecnológica que automatice la aprobación de itinerarios.</t>
  </si>
  <si>
    <t xml:space="preserve">
Actividades Ejecutadas/Actividades Programadas *100%</t>
  </si>
  <si>
    <t>Actividades Ejecutadas/Actividades Programadas *100%</t>
  </si>
  <si>
    <t>1. Preparación de contenido para el desarrollo de la campaña de divulgación de las disposiciones normativas relacionadas con la regulación económica del transporte aéreo.</t>
  </si>
  <si>
    <t>2. Desarrollo de la campaña de divulgación de las disposiciones nomativas relacionadas con la regulación económica del transporte aéreo a través de las redes sociales y página web de la Entidad. te aéreo.</t>
  </si>
  <si>
    <t xml:space="preserve">2. Publicar los RAC 135 y 155 
</t>
  </si>
  <si>
    <t>Completar el 100% de los manuales, procedimientos, circulares informativas y demás documentos requeridos para la certificación, control y vigilancia de la operación de helicópteros RAC 135.</t>
  </si>
  <si>
    <t>Manuales, procedimientos, circulares informativas y demás documentos requeridos para la certificación, control y vigilancia de la operación de helicópteros RAC 135 desarrollados en el 100%</t>
  </si>
  <si>
    <t xml:space="preserve">
Normas Actualizadas en el 100%
</t>
  </si>
  <si>
    <t xml:space="preserve">
1. Finalizar la actualizacion de los proyectos de norma RAC 155, RAC 135</t>
  </si>
  <si>
    <t>Completar la actualización del 100% de la normatividad colombiana para promover la conectividad interurbana, con la operación de helicópteros</t>
  </si>
  <si>
    <t>Realizar cuatro (4) mesas de conectividad aérea con la participación de operadores aéreos y  turísticos en las regionales y demás involucrados,</t>
  </si>
  <si>
    <t xml:space="preserve">4 mesas de conectividad aérea realizadas </t>
  </si>
  <si>
    <t xml:space="preserve">Número de mesas de conectividad realizadas / Número de mesas de conectividad aérea programadas *100% </t>
  </si>
  <si>
    <t>1. Realizar cuatro (4) mesas de conectividad aérea, con la participación de operadores turísticos, operadores aéreos y demás actores involucrados</t>
  </si>
  <si>
    <r>
      <t xml:space="preserve">1. Definición de casos de negocios por aeropuerto </t>
    </r>
    <r>
      <rPr>
        <sz val="12"/>
        <color rgb="FF4B4B4B"/>
        <rFont val="Arial Narrow"/>
        <family val="2"/>
      </rPr>
      <t>(carta de intención)</t>
    </r>
  </si>
  <si>
    <t>1.Realizar el acompañamiento y a la gestión para inclusión del proyecto aerodromo Alta Guajira en la ST-302.
-Actas de reunión.
-Construcción del documento Avance para la inclusión ST-302.</t>
  </si>
  <si>
    <t>OFICINA DE ANALÍTICA
DIRECCIÓN DE OPERACIONES AEROPORTUARIAS</t>
  </si>
  <si>
    <t>1. Gestionar la contratación de Estudios de prefactibilidad y factibilidad de transición a  movilidad eléctrica en los aeropuertos a cargo de la Aerocivil</t>
  </si>
  <si>
    <t xml:space="preserve">2. Formular un plan de acción para la implementación de movilidad eléctrica en cuatro (4) aeropuertos de acuerdo con el estudio de prefactibilidad y factibilidad.  </t>
  </si>
  <si>
    <t>3. Adquirir vehículos híbridos para en cuatro (4) aeropuertos de la Aeronáutica Civil</t>
  </si>
  <si>
    <t>Proyectos de transición de los vehículos de servicios en tierra, garantizando la transición a energías alternativas, implementados en el 10%, en 4 aeropuertos</t>
  </si>
  <si>
    <t xml:space="preserve">Huella de carbono en 4 Aeropuertos (Tolú, Florencia, Mitu, Guaymaral)verificada  </t>
  </si>
  <si>
    <t>verificaciones obtenidas / verificaciones programadas  * 100 %</t>
  </si>
  <si>
    <t xml:space="preserve">1. Gestionar la contratación de certificaciones ambientales para cuatro (4) aeropuertos (Tolú, Florencia, Mitu, Guaymaral) </t>
  </si>
  <si>
    <t>2. Obtención de verificaciones de huella de carbono para aeropuertos certificados.</t>
  </si>
  <si>
    <t xml:space="preserve">3. Estructuración de planes de compensación para  aeropuertos verificados. 
</t>
  </si>
  <si>
    <t xml:space="preserve">1. Definición de actividades y cronograma del plan de acción de la hoja de ruta de eficiencia energetica para implementar </t>
  </si>
  <si>
    <t xml:space="preserve">1.Calcular emisiones de CO2 anuales a través de metodologia Aerocivil. </t>
  </si>
  <si>
    <t xml:space="preserve">2. Reportar al Ministerio de Transporte  mediante metodología MRV. </t>
  </si>
  <si>
    <t>Formular planes de gestión de riesgo para 8 aeropuertos en la vigencia 2025.</t>
  </si>
  <si>
    <t xml:space="preserve">Ocho (8) aeropuertos con planes de gestión del riesgo formulados </t>
  </si>
  <si>
    <t xml:space="preserve">1. Realizar la contratación de los planes de gestión de riesgo para ocho (8) aeropuertos </t>
  </si>
  <si>
    <r>
      <t>2. Seguimiento al desarrollo de la elaboración del plan de gestiómn del riesgo para ocho (8) aeropuertos</t>
    </r>
    <r>
      <rPr>
        <sz val="12"/>
        <color rgb="FFFF0000"/>
        <rFont val="Arial Narrow"/>
        <family val="2"/>
      </rPr>
      <t xml:space="preserve"> </t>
    </r>
  </si>
  <si>
    <t>Implementar actividades relacionadas con peligro aviario y fauna identificados en los planes de gestión de Riesgos de Desastres</t>
  </si>
  <si>
    <t>Actividades establecidas en los GERPAF, implementadas</t>
  </si>
  <si>
    <t xml:space="preserve">1.  Construir en el GERPAF el capitulo de control aviario y fauna </t>
  </si>
  <si>
    <t xml:space="preserve">2. Realizar actividades establecidas en los GERPAF para mitigar los riesgos por presencia de fauna en los aeropuertos </t>
  </si>
  <si>
    <t>Política  y Plan Estratégico de Gestión Social, adoptados</t>
  </si>
  <si>
    <t>DIRECCIÓN DE OPERACIONES AEROPORTUARIAS
GRUPO TERMINALES</t>
  </si>
  <si>
    <t>Plan Institucional de Capacitación - PIC 2025 formulado, aprobado y publicado</t>
  </si>
  <si>
    <t>1. Formular, aprobar y publicar el Plan Institucional de Capacitación - PIC 2025.</t>
  </si>
  <si>
    <t>2. Divulgar y ejecutar las actividades académicas establecidas en el Plan Institucional de Capacitación - PIC 2025.</t>
  </si>
  <si>
    <t>Informe de resultados encuesta de evaluación de impacto PIC - 2024</t>
  </si>
  <si>
    <t>3. Evaluar el impacto del Plan Institucional de Capacitación en la Entidad.</t>
  </si>
  <si>
    <t>Matriz DNAO PIC 2026 V1</t>
  </si>
  <si>
    <t>4. Realizar el diagnóstico de Necesidades de Aprendizaje Organizacional - DNAO PIC 2026 V1, con la aplicación de la herramienta tecnologica adoptada por la entidad</t>
  </si>
  <si>
    <t>Herramienta tecnologica implementada</t>
  </si>
  <si>
    <t xml:space="preserve">
Actividades Ejecutadas del PIC/Actividades Programadas PIC*100%</t>
  </si>
  <si>
    <t xml:space="preserve">
Plan Institucional de Capacitación - PIC 2025, ejecutado
</t>
  </si>
  <si>
    <r>
      <t>5.</t>
    </r>
    <r>
      <rPr>
        <strike/>
        <sz val="10"/>
        <color theme="3"/>
        <rFont val="Arial Narrow"/>
        <family val="2"/>
      </rPr>
      <t xml:space="preserve"> </t>
    </r>
    <r>
      <rPr>
        <sz val="10"/>
        <color rgb="FFED0000"/>
        <rFont val="Arial Narrow"/>
        <family val="2"/>
      </rPr>
      <t>I</t>
    </r>
    <r>
      <rPr>
        <sz val="10"/>
        <color theme="3"/>
        <rFont val="Arial Narrow"/>
        <family val="2"/>
      </rPr>
      <t>mplementar de la política del Plan Insitucional de capacitación adoptado en la vigencia 2024, incluyendo OVA y rutas de aprendizaje, que permitan una inducción y reinducción usando las plataformas tecnologicas diseñadas para ello</t>
    </r>
  </si>
  <si>
    <r>
      <rPr>
        <strike/>
        <sz val="12"/>
        <color rgb="FF4B4B4B"/>
        <rFont val="Arial Narrow"/>
        <family val="2"/>
      </rPr>
      <t xml:space="preserve">
</t>
    </r>
    <r>
      <rPr>
        <sz val="12"/>
        <color rgb="FF4B4B4B"/>
        <rFont val="Arial Narrow"/>
        <family val="2"/>
      </rPr>
      <t xml:space="preserve">
Realizar proceso de Consultoría del Plan Estratégico de Aviación General </t>
    </r>
  </si>
  <si>
    <t>2. Estructurar la vigencia futura para el desarrollo del proyecto del Centro de Entrenamiento de Bomberos</t>
  </si>
  <si>
    <t>3. Iniciar el proceso precontractual de la fase 1.</t>
  </si>
  <si>
    <t>Seguimiento semestral de avance de la IP relacionado con el Edificio del CEA, realizado.</t>
  </si>
  <si>
    <t xml:space="preserve">Proceso precontractual de Centro de Entrenamiento de Bomberos, inicado </t>
  </si>
  <si>
    <t xml:space="preserve">
Actividades ejecutadas/ Actividades programadas *100%</t>
  </si>
  <si>
    <t>Actividades ejecutadas/ Actividades programadas *100%</t>
  </si>
  <si>
    <t>1 Informe seguimiento por semestre</t>
  </si>
  <si>
    <t>Plan de Trabajo y cronograma definidos para los 48 aeropuertos con diagnóstico verificado por la Superintendencia de Transporte</t>
  </si>
  <si>
    <t>Documento de Plan de Trabajo y cronograma definidos</t>
  </si>
  <si>
    <t xml:space="preserve"> 1. Elaborar Plan de Trabajo y cronograma para la ejecución de las actividades identificadas en la estrategia formulada para los 10 aeropouertos priorizados durante la vigencia 2024 y la definición de la estrategia de los restantes 38 aeropouertos que cuentas con autodiagnóstico verificado por la Superintendencia de Transporte.</t>
  </si>
  <si>
    <t>Actividades identificadas en la estrategia para los 10 aeropuertos priorizados durante la vigencia 2024 ejecutadas en el 50%</t>
  </si>
  <si>
    <t>( actividades ejecutadas / actividades identificadas ) *50%</t>
  </si>
  <si>
    <t>2. Ejecutar el 50% de las actividades identificadas en la estrategia para los 10 aeropuertos priorizados durante la vigencia 2024.</t>
  </si>
  <si>
    <t>Estrategia definida para los 38 aeropuertos no priorizados durante la vigencia 2024</t>
  </si>
  <si>
    <t>3. Definir la estrategia para los restantes 38 aeropouertos que cuentan con autodiagnóstico verificado por la Superintendencia de Transporte.</t>
  </si>
  <si>
    <t># Estrategias definidas para aeropuertos /
38 aeropouertos que cuentan con autodiagnóstico verificado</t>
  </si>
  <si>
    <t xml:space="preserve">
1. Desarrollar los procesos de formacion de los instructores para el entrenamiento en el puesto de Trabajo (OJT) y facilitar los escenarios academicos para las habilitaciones operacionales cuando los prestadores de servicios aeronauticos lo requieran.</t>
  </si>
  <si>
    <t>Plan de trabajo</t>
  </si>
  <si>
    <t>Plan de trabajo predial definido</t>
  </si>
  <si>
    <t>. Actividades Ejecutadas/Actividades Programadas *100%</t>
  </si>
  <si>
    <t>Actividad 4. Desarrollar y aplicar tres encuestas que permitan medir el impacto de la intervención en los tres ejes fundamentales.</t>
  </si>
  <si>
    <t xml:space="preserve">Plan de trabajo anual para la intervención de factores psicosociales implementado al 100% </t>
  </si>
  <si>
    <t>Actividad 3. Ejecutar 60 sesiones individuales de terapia de relajación "Relaja tu mente y tu cuerpo" (para finalizar la vigencia con 240 intervenciones) 
Aplicación de 38 retes e intervención individual de estrés a los  funcionarios clasificados en grupos de intervención 2A y 1B (para finalizar la vigencia con 150 intervenciones) según cronograma</t>
  </si>
  <si>
    <t xml:space="preserve">Plan de trabajo anual para competencias de los comités de convivencia a nivel nacional desarrollado al 100%  </t>
  </si>
  <si>
    <t>Actividades ejecutadas / actividades programadas *100</t>
  </si>
  <si>
    <t>Ruta de gestión del conocimiento y programa de relevo generacional, implementada</t>
  </si>
  <si>
    <t>2. Definir e implementar actividades dirigidas a sensibilizar a los actores estrategicos de la Entidad, enmarcadas en los lineamientos, la normatividad, los roles involucrados y las fases del proceso. El propósito es fomentar una apropiación sólida y comprometida de la Política de Gestión del Conocimiento e Innovación (PGC+I) en el ámbito institucional.</t>
  </si>
  <si>
    <t>4. Asesorar, orientar y adelantar en la etapa poscontractual el 100% de las liquidaciones y cierre de los procesos de compras y contrataciones públicas que se tramiten en la entidad a través de la plataforma electronica "SECOP", de acuerdo con los lineamientos normativos sobre la materia.</t>
  </si>
  <si>
    <t xml:space="preserve"> Realizar la actualización de la gestión de Inmuebles de la Entidad en el 50% </t>
  </si>
  <si>
    <t xml:space="preserve">
 Actualización de la gestión de Inmuebles de la Entidad Realizada en el 50% </t>
  </si>
  <si>
    <t xml:space="preserve">2. Continuar la actualización del inventario de Inmuebles (incluyendo arrendamientos y comodatos), en el 20%. </t>
  </si>
  <si>
    <t xml:space="preserve">Implementar de forma integral acciones de transparencia orientadas a la gestión disiciplinaria de los funcionarios que impacten de forma positiva a la ciudadanía en general.
</t>
  </si>
  <si>
    <t>Actividad 2. Diseñar la ruta de implementación de la ley 2195/2022 alineada de transparencia, acceso a la información y lucha contra la corrupción, de acuerdo con las competencias de las diferentes Secretarias, Oficinas y Direcciones de la entidad del plan ant, según cronograma</t>
  </si>
  <si>
    <t xml:space="preserve">Actividad 3. Iniciar la Identificación de riesgos en las Secretarias, Oficinas y Direcciones que contemplen la politíca de transparencia, acceso a la información y lucha contra la corrupción </t>
  </si>
  <si>
    <t>Actividades ejecutadas del plan de trabajo / actividades programadas del plan de trabajo *100</t>
  </si>
  <si>
    <t>Estudios y diseños fase 3 para la adecuación de las instalaciones del laboratorio de Certificación de Productos Aeronáuticos</t>
  </si>
  <si>
    <t>Documento Estudios y diseños fase 3</t>
  </si>
  <si>
    <t xml:space="preserve">Adecuación del laboratorio de Certificacón de Productos Aeronáuticos </t>
  </si>
  <si>
    <t>Diseñar un aplicativo para el seguimiento de la dinámica  de la oferta educativa  VS el mercado laboral.</t>
  </si>
  <si>
    <t>Aplicativo de Seguimiento diseñado</t>
  </si>
  <si>
    <t>Un aplicativo de seguimiento diseñado</t>
  </si>
  <si>
    <t xml:space="preserve">1. Identificación de las instituciones públicas y privadas que podrían apoyar la construcción del aplicativo (basados en la documentación elaborada por el CEA)
</t>
  </si>
  <si>
    <t>2. Validación de las instituciones seleccionadas mediante el alcance y aportes al proyecto.</t>
  </si>
  <si>
    <t>3. Elaboración del aplicativo para el seguimiento de la dinámica de la oferta educativa VS el mercado laboral.</t>
  </si>
  <si>
    <t>4. Implementación del aplicativo en el Centro de Pensamiento de Aviación Civil</t>
  </si>
  <si>
    <t>ACTIVIDAD  REGIONAL
Participar en la realización de seis (6) actividades de integracion Regional que sean convocadas por la Presidencia del ARCM SAM, de manera presencial o virtual.
OK</t>
  </si>
  <si>
    <t xml:space="preserve">1. Informe mensual de la supervisión respaldado con el informe de la interventoría de la consultoría contratadas en la vigencia 2024 que comprenden a los aeropuertos de Armenía y Rionegro 
</t>
  </si>
  <si>
    <r>
      <rPr>
        <sz val="12"/>
        <color theme="1"/>
        <rFont val="Arial Narrow"/>
        <family val="2"/>
      </rPr>
      <t>Revisar el alcance de nue</t>
    </r>
    <r>
      <rPr>
        <sz val="12"/>
        <rFont val="Arial Narrow"/>
        <family val="2"/>
      </rPr>
      <t xml:space="preserve">vos proyectos de Asociaciones Público-Privadas en estructuración en su parte fianciera
</t>
    </r>
  </si>
  <si>
    <t xml:space="preserve">2. Implementación  del plan de acción de la hoja de ruta de eficiencia energética y mitigación de emisiones en el modo aéreo de acuerdo con el cronograma establecido. </t>
  </si>
  <si>
    <t>Plan de acción de eficiencia energética y mitigación de emisiones en el modo aéreo, desarrollado .</t>
  </si>
  <si>
    <t xml:space="preserve">Desarrollar el Plan de Acción de la hoja de ruta de eficiencia energética y mitigación de emisiones en el modo aéreo conforme al cronograma 
</t>
  </si>
  <si>
    <t>Plan Nacional de Operaciones de Busqueda y salvamento SAR (PSAR) Actualizado e implementado al 100%</t>
  </si>
  <si>
    <t xml:space="preserve">Diseñar y poner en funcionamiento el Centro de Pensamiento de Aviación Civil 
(Centro de Investigaciones y un Observatorio del transporte aéreo)
</t>
  </si>
  <si>
    <t>Adelantar la ejecución del contrato para la construcción de la terminal, torre de control y cuartel de bomberos del Aeropuerto de Mitú de acuerdo con el cronograma de ejecución</t>
  </si>
  <si>
    <t xml:space="preserve">% ejecución acumulada
segùn informes de interventoría (ejecutado / programado) </t>
  </si>
  <si>
    <r>
      <t xml:space="preserve">1. Suscribir el Acta de Inicio y cronograma del contrato para la construcción de la terminal, torre de control y cuartel de bomberos del aeropuerto de </t>
    </r>
    <r>
      <rPr>
        <b/>
        <sz val="12"/>
        <color theme="4" tint="-0.499984740745262"/>
        <rFont val="Arial Narrow"/>
        <family val="2"/>
      </rPr>
      <t>Mitú</t>
    </r>
  </si>
  <si>
    <t>4. Realizar el seguimiento  de obra a la ejecución del contrato para la construcción de la terminal, torre de control y cuartel de bomberos del aeropuerto de Mitú, según cronograma</t>
  </si>
  <si>
    <t>2. Realizar el seguimiento financiero según cronograma del contrato para la construcción de la terminal, torre de control y cuartel de bomberos del aeropuerto de Mitú</t>
  </si>
  <si>
    <t>1. Identificar los aeropuertos que para 2026 deberán tener su permiso de operación actualizado</t>
  </si>
  <si>
    <t xml:space="preserve"> 2. Efectuar las inspecciones a los aeropuertos que se les debe actualizar el permiso de operación</t>
  </si>
  <si>
    <t>3.. Emitir la resolución de actualización (renovación o suspensión) del permiso de operación de los aeropuertos inspeccionados</t>
  </si>
  <si>
    <t xml:space="preserve">Actividades ejecutadas/programadas*100 </t>
  </si>
  <si>
    <t>Permisos de operación de los aeropuertos públicos actualizados en el 30%</t>
  </si>
  <si>
    <t xml:space="preserve">Actualizar el  30% de los permisos de operación de los aeropuertos públicos que cuentan con permiso de operacion anterior a la entrada en vigencia del RAC 14, que es diferente a la del PEI </t>
  </si>
  <si>
    <t>Realizar seguimiento a la APP por iniciativa privada EDMAX, en lo relacionado con el futuro edificio de Autoridad Aeronáutica.
(Continua su desarrollo en la proxima vigencia)</t>
  </si>
  <si>
    <t>1. Realizar seguimiento semestral del estado de avance de la IP relacionado con el Edificio del CEA.(Continua su desarrollo en la proxima vigencia)</t>
  </si>
  <si>
    <t>1. Realizar el seguimiento financiero según cronograma del contrato</t>
  </si>
  <si>
    <t>2. Realizar el seguimiento de obra según cronograma del contrato</t>
  </si>
  <si>
    <t>3. Realizar la reprogramación de las vigencias futuras</t>
  </si>
  <si>
    <t>Contrato construcción del edificio CIAA ejecutado acorde al cronograma</t>
  </si>
  <si>
    <t>(avance financiero programado vs. avance financiero cumplido (Ejecutado/programado)*100
según cronograma</t>
  </si>
  <si>
    <t>(avance obra programado vs. avance obra cumplido (Ejecutado/programado)*100
según cronograma</t>
  </si>
  <si>
    <t>Vigencia futura reprogramada</t>
  </si>
  <si>
    <t>Obtener los estudios y diseños fase 3 y presentar el proyecto derivado para la adecuación de laboratorio de Certificación de Productos Aeronáuticos</t>
  </si>
  <si>
    <t>1. Obtener los estudios y diseños a fase 3</t>
  </si>
  <si>
    <t>2. Socializar los resultados derivados de los Estudios y diseños a fase 3 del Laboratorio de Certificación de Productos Aeronáuticos</t>
  </si>
  <si>
    <t>3. Prepararación de la documentación y presentación del proceso precontractual para la ejecución (adecuación, construcción o remodelación) del proyecto de laboratorio de certificación de productos aeronauticos.</t>
  </si>
  <si>
    <t xml:space="preserve">Desarrollo del proyecto de las instalaciones del Laboratorio de Certificación de Productos Aeronáuticos </t>
  </si>
  <si>
    <t>2. Socializar al personal de la SAA, la documentación generada de los procesos de la Autoridad Aeronáutica y los cambios generados dado el fortalecimiento institucional.</t>
  </si>
  <si>
    <t>1. Continuar con la depuración y actualización de la Información incluida en el inventario documental de los procesos de Autoridad del Sistema de Gestión.</t>
  </si>
  <si>
    <r>
      <t>2.Identificar, co</t>
    </r>
    <r>
      <rPr>
        <sz val="12"/>
        <color theme="4" tint="-0.499984740745262"/>
        <rFont val="Arial Narrow"/>
        <family val="2"/>
      </rPr>
      <t>municar y medir el impacto de las publicaciones en las redes</t>
    </r>
    <r>
      <rPr>
        <sz val="12"/>
        <color theme="3" tint="-0.249977111117893"/>
        <rFont val="Arial Narrow"/>
        <family val="2"/>
      </rPr>
      <t xml:space="preserve"> los diferentes tipos de </t>
    </r>
    <r>
      <rPr>
        <sz val="12"/>
        <color theme="4" tint="-0.499984740745262"/>
        <rFont val="Arial Narrow"/>
        <family val="2"/>
      </rPr>
      <t>mensajes intern</t>
    </r>
    <r>
      <rPr>
        <sz val="12"/>
        <color theme="3" tint="-0.249977111117893"/>
        <rFont val="Arial Narrow"/>
        <family val="2"/>
      </rPr>
      <t>os y externos y el Plan de Medios</t>
    </r>
    <r>
      <rPr>
        <strike/>
        <sz val="12"/>
        <color theme="3" tint="-0.249977111117893"/>
        <rFont val="Arial Narrow"/>
        <family val="2"/>
      </rPr>
      <t xml:space="preserve"> </t>
    </r>
    <r>
      <rPr>
        <sz val="12"/>
        <color theme="3" tint="-0.249977111117893"/>
        <rFont val="Arial Narrow"/>
        <family val="2"/>
      </rPr>
      <t>para realizarlos, dependiendo del Grupo de Interés al cual van dirigidos los mensajes (Internos: comunidad aeronáutica y Externos: Gremios, ciudadanía en general, entre otros)</t>
    </r>
  </si>
  <si>
    <t xml:space="preserve">1.Publicar, mediante estrategias, los avances y consolidación de los proyectos de inversión, teniendo en cuenta su impacto social y económico en la región
</t>
  </si>
  <si>
    <r>
      <t xml:space="preserve">4. Comunicar  internamente el conocimiento detallado de la entidad y externamente  las acciones de </t>
    </r>
    <r>
      <rPr>
        <sz val="12"/>
        <color theme="1" tint="0.249977111117893"/>
        <rFont val="Arial Narrow"/>
        <family val="2"/>
      </rPr>
      <t>relaciones públicas y</t>
    </r>
    <r>
      <rPr>
        <sz val="12"/>
        <color rgb="FFFF0000"/>
        <rFont val="Arial Narrow"/>
        <family val="2"/>
      </rPr>
      <t xml:space="preserve"> </t>
    </r>
    <r>
      <rPr>
        <sz val="12"/>
        <color theme="3" tint="-0.249977111117893"/>
        <rFont val="Arial Narrow"/>
        <family val="2"/>
      </rPr>
      <t xml:space="preserve"> relacionamiento institucional  nacional e internacional de la Aeronáutica Civil y su impacto en la región.</t>
    </r>
  </si>
  <si>
    <t xml:space="preserve">
Desarrollar en el marco de los Acuerdos de Cooperacion tecnica los proyectos de Torres Digitales AIRBUS y EASA 
</t>
  </si>
  <si>
    <r>
      <rPr>
        <sz val="12"/>
        <color rgb="FFE40000"/>
        <rFont val="Arial Narrow"/>
        <family val="2"/>
      </rPr>
      <t xml:space="preserve"> </t>
    </r>
    <r>
      <rPr>
        <sz val="12"/>
        <color theme="2" tint="-0.749992370372631"/>
        <rFont val="Arial Narrow"/>
        <family val="2"/>
      </rPr>
      <t>3</t>
    </r>
    <r>
      <rPr>
        <sz val="12"/>
        <color theme="3" tint="-0.249977111117893"/>
        <rFont val="Arial Narrow"/>
        <family val="2"/>
      </rPr>
      <t xml:space="preserve"> Proyectos de Cooperación Técnica
desarollados 
 </t>
    </r>
  </si>
  <si>
    <t>1. Elaborar un plan de trabajo con cronograma para el desarrollo de los 3 proyectos</t>
  </si>
  <si>
    <t>2. Entregar estudio y piloto de torres digitales según cronograma</t>
  </si>
  <si>
    <t xml:space="preserve">3.  Entregar talleres MRO y documentos en procedimientos de navegación aerea.
</t>
  </si>
  <si>
    <t>4. Desarrollo del plan de actividades 2025 EASA</t>
  </si>
  <si>
    <r>
      <t xml:space="preserve">
Número de Acuerdos de Cooperación Técnica materializados./Número de Acuerdos de Cooperación Técnica programados para materializar  *100
LUISA</t>
    </r>
    <r>
      <rPr>
        <strike/>
        <sz val="12"/>
        <color theme="3" tint="-0.249977111117893"/>
        <rFont val="Arial Narrow"/>
        <family val="2"/>
      </rPr>
      <t xml:space="preserve">
</t>
    </r>
    <r>
      <rPr>
        <sz val="12"/>
        <color theme="3" tint="-0.249977111117893"/>
        <rFont val="Arial Narrow"/>
        <family val="2"/>
      </rPr>
      <t xml:space="preserve">
</t>
    </r>
  </si>
  <si>
    <t>Posicionar a la Aerocivil en la OACI y otros Organismos/ Entidades Internacionales, así como con los Estados vecinos y países estratégicos mediante la participación de Colombia en la Asamblea y la reunión de Directores</t>
  </si>
  <si>
    <t>1. Realizar Plan de Acción y cronograma para la Asamblea de OACI y reunión de Directores</t>
  </si>
  <si>
    <t>3. Presentar 12  Notas de Estudio asociados a la participación de la Asamblea y la reunión de Directores</t>
  </si>
  <si>
    <t>2. Preparar insumos para el Director General o funcionarios directivos en marco de los eventos o reuniones con entidades internacionales o estados.</t>
  </si>
  <si>
    <t>Formular y Elaborar  el Plan maestro de la gestión del tránsito aéreo en el 20%.</t>
  </si>
  <si>
    <r>
      <t>Adoptar</t>
    </r>
    <r>
      <rPr>
        <sz val="12"/>
        <color rgb="FFFF0000"/>
        <rFont val="Arial Narrow"/>
        <family val="2"/>
      </rPr>
      <t xml:space="preserve"> </t>
    </r>
    <r>
      <rPr>
        <sz val="12"/>
        <color theme="1"/>
        <rFont val="Arial Narrow"/>
        <family val="2"/>
      </rPr>
      <t xml:space="preserve">el  Modelo de Gestión de las Regionales Aeronáuticas de acuerdo con la nueva estructura organizacional de la Entidad.
</t>
    </r>
  </si>
  <si>
    <t>Actividad 4. Llevar a cabo una pueba piloto con los Directores Regionales y Gerentes Aeroportuarios del Modelo de Gestion de las Regionales , a traves de un ejercicio teorico - practico, utilizando el tablero de medicion (DASHBOARD). Y adoptar el modelo</t>
  </si>
  <si>
    <t>3. Presentar el Nuevo Modelo de Gestion de las regionales al grupo de Gestion y Valor publico para su revision, aprobacion y publicacion  en la herramienta ISOLUCION</t>
  </si>
  <si>
    <t xml:space="preserve">
Asisitr a cuatro departamentos en la capacitación sobre su infraestructura aérea </t>
  </si>
  <si>
    <t>4 asistencias contratadas</t>
  </si>
  <si>
    <t>Contratar 4 asistencia técnica a las entidades territoriales con componente de capacitación</t>
  </si>
  <si>
    <t>4 departamentos capacitados</t>
  </si>
  <si>
    <t>1. Realizar Plan de Acción y cronograma para la capacitación a los departamentos</t>
  </si>
  <si>
    <t>2. Realizar seguimiento al plan de acción y cronograma para la capacitación a los departamentos</t>
  </si>
  <si>
    <r>
      <t xml:space="preserve"> METAR AUTO TRANSMITIDOS/ METAR AUTO programados</t>
    </r>
    <r>
      <rPr>
        <strike/>
        <sz val="12"/>
        <color theme="4" tint="-0.499984740745262"/>
        <rFont val="Arial Narrow"/>
        <family val="2"/>
      </rPr>
      <t xml:space="preserve">
</t>
    </r>
  </si>
  <si>
    <t>Contrato para la construcción de la terminal, torre de control y cuartel de bomberos del Aeropuerto de Mitú ejecutado acorde al cronograma</t>
  </si>
  <si>
    <t>Adelantar la ejecución del contrato para la construcción de la terminal, torre de control, base SEI y ampliación de la plataforma del aeropuerto de Ipiales, de acuerdo con el cronograma</t>
  </si>
  <si>
    <t>Contrato para la construcción de la terminal, torre de control y cuartel de bomberos del Aeropuerto de Ipiales ejecutado, de acuerdo con el cronograma</t>
  </si>
  <si>
    <r>
      <t>1. Suscribir el Acta de Inicio y aprobar el cronograma del contrato para la construcción de la terminal, torre de control, base SEI y ampliación de la plataforma del aeropuerto de</t>
    </r>
    <r>
      <rPr>
        <b/>
        <sz val="12"/>
        <color theme="4" tint="-0.499984740745262"/>
        <rFont val="Arial Narrow"/>
        <family val="2"/>
      </rPr>
      <t xml:space="preserve"> Ipiales</t>
    </r>
  </si>
  <si>
    <t>2. Realizar el seguimiento financiero según cronograma del contrato</t>
  </si>
  <si>
    <t>3. Realizar el seguimiento  de obra a la ejecución del contrato según cronograma</t>
  </si>
  <si>
    <t xml:space="preserve">Realizar el proceso de adquisición predial requerido para el proyecto de construcción y ampliación del Aeropuerto Ipiales (2 predios)
</t>
  </si>
  <si>
    <t xml:space="preserve">Adelantar la ejecución del contrato para la construcción de la terminal, infraestructura complementaria y recuperación de la plataforma del Aeropuerto de Pitalito de acuerdo con el cronograma de ejecución </t>
  </si>
  <si>
    <t>Contrato para la construcción de la terminal, infraestructura complementaria y recuperación de la plataforma del Aeropuerto de Pitalito con el cronograma de ejecucion</t>
  </si>
  <si>
    <t>2. Realizar el seguimiento financiero y de obra según cronograma del contrato</t>
  </si>
  <si>
    <t xml:space="preserve">1. Realizar el seguimiento a la finalización de la consultoría de estudios y diseños y suscribir el acta de recibo final de la consultoria para nueva terminal, SEI, TWR e infraestructura complementaria, plataforma y calles de rodaje del Aeropuerto Golfo de Morrosquillo de Tolú, Sucre, ejecutando hasta el tercer entregable de acuerdo con el cronograma </t>
  </si>
  <si>
    <t>2. Obtener el aval fiscal para la contratacion de la construcción del lado tierra del aeropuerto de Tolu</t>
  </si>
  <si>
    <t>SECRETARIO DE SERVICIOS AEROPORTUARIOS y OFICINA DE GESTION DE PROYECTOS</t>
  </si>
  <si>
    <t xml:space="preserve">
DIRECCIÓN DE INFRAESTRUCTURA AEROPORTUARIA Y AYUDAS AEROPORTUARIAS Y OFICINA DE GESTION DE PROYECTOS</t>
  </si>
  <si>
    <t>SECRETARIA DE SERVICIOS AEROPORTUARIOS  Y OFICINA GESTION DE PROYECTOS</t>
  </si>
  <si>
    <t>DIRECCIÓN DE INFRAESTRUCTURA AEROPORTUARIA Y AYUDAS AEROPORTUARIAS  Y OFICINA DE GESTION DE PROYECTOS</t>
  </si>
  <si>
    <t>3. Formular documento de declaracion de importancia estrategica CONPES</t>
  </si>
  <si>
    <r>
      <t>4. Obtener la aprobacion de vigencias futuras excepcionales</t>
    </r>
    <r>
      <rPr>
        <sz val="12"/>
        <color rgb="FFFF0000"/>
        <rFont val="Arial Narrow"/>
        <family val="2"/>
      </rPr>
      <t xml:space="preserve">
</t>
    </r>
  </si>
  <si>
    <t>Lograr el 100% de cobertrua por encima de 10.000 pies en sistemas radar y ADSB</t>
  </si>
  <si>
    <t xml:space="preserve"> cobertrua por encima de 10.000 pies</t>
  </si>
  <si>
    <t>1. Ejecutar intervenciones en los sistemas CNS/MET/ENE de las distintas estaciones y aeropuertos a nivel nacional, conforme a los requerimientos operacionales establecidos en el Radar de Tumaco, Buenaventura e Inirida</t>
  </si>
  <si>
    <r>
      <t>Desarrollar el plan   de renovación de los distintos componentes CNS/MET, por medio de propuestas que atiendan  las necesidades de la operación y se armonicen con la técnologia con que cuentan otras direcciones</t>
    </r>
    <r>
      <rPr>
        <sz val="12"/>
        <color rgb="FFFF0000"/>
        <rFont val="Arial Narrow"/>
        <family val="2"/>
      </rPr>
      <t xml:space="preserve">
</t>
    </r>
  </si>
  <si>
    <t>DIRECCIÓN DE TELECOMUNICACIONES Y 
AYUDAS A LA NAVEGACIÓN AÉREA y OFICINA GESTION DE PROYECTOS</t>
  </si>
  <si>
    <t>OFICINA DE ANALITICA, SECRETARIA AUTORIDAD Y DIRECCIÓN DE OPERACIONES DE NAVEGACIÓN AÉREA</t>
  </si>
  <si>
    <t xml:space="preserve">Socializar e implementar los servicios de registro, planificacion de vuelo y mapeo para el sistema UTM </t>
  </si>
  <si>
    <t>1. Desarrollar la implementación de los nuevos sistemas CNS-MET-ENE en las estaciones aeronáuticas y aeropuertos a nivel nacional</t>
  </si>
  <si>
    <t>1. Realizar Plan de Acción y cronograma para el cumplimiento del programa de regularizacion</t>
  </si>
  <si>
    <t>2. Realizar seguimiento al plan de acción y cronograma para el cumplimiento del programa de regularizacion</t>
  </si>
  <si>
    <t>Avance en las actividades programadas</t>
  </si>
  <si>
    <t xml:space="preserve">
Realizar avances en el programa de regularizacion (Lina)
</t>
  </si>
  <si>
    <t>SECRETARÍA DE SERVICIOS A LA NAVEGACIÓN AÉREA Y OFICINA GESTION DE PROYECTOS</t>
  </si>
  <si>
    <t>AVANZAR EN UN 57%  EN LA HOJA DE RUTA DE LA TRANSICION DEL AIS AL AIM FASE I,  FASE II Y FASE III</t>
  </si>
  <si>
    <t>Diseñar procedimientos de vuelo PBN (instrumentos o visual) para  dos (2) aeropuertos  de la amazonia y orinoquia colombiana para fortalecer la accesibilidad de los aeropuertos</t>
  </si>
  <si>
    <t>Programar y desarrolar proyectos que permitan mejorar la adaptación y flexibilidad en los aeropuertos del sistema nacional del espacio aéreo</t>
  </si>
  <si>
    <r>
      <t xml:space="preserve">Declaracion de importancia estrategica del proceso contractual para realizar la expansión de la infraestructura lado tierra del aeropuerto Golfo de Morrosquillo de </t>
    </r>
    <r>
      <rPr>
        <b/>
        <sz val="12"/>
        <color theme="4" tint="-0.499984740745262"/>
        <rFont val="Arial Narrow"/>
        <family val="2"/>
      </rPr>
      <t>Tolú, Sucre</t>
    </r>
    <r>
      <rPr>
        <sz val="12"/>
        <color theme="4" tint="-0.499984740745262"/>
        <rFont val="Arial Narrow"/>
        <family val="2"/>
      </rPr>
      <t>, de acuerdo con lo establecido en el Plan Maestro Aeroportuario.</t>
    </r>
  </si>
  <si>
    <r>
      <rPr>
        <sz val="12"/>
        <color theme="1"/>
        <rFont val="Arial Narrow"/>
        <family val="2"/>
      </rPr>
      <t xml:space="preserve">Actualizar </t>
    </r>
    <r>
      <rPr>
        <sz val="12"/>
        <color theme="3" tint="-0.249977111117893"/>
        <rFont val="Arial Narrow"/>
        <family val="2"/>
      </rPr>
      <t xml:space="preserve">los procesos y procedimientos para los servicios de  Gestión de Afluencia de Tránsito Aéro y Capacidd de acuerdo al concepto operacional ATFCM 
</t>
    </r>
  </si>
  <si>
    <t>2. Realizar seguimiento al plan de acción y cronograma para el programa CEO</t>
  </si>
  <si>
    <r>
      <t xml:space="preserve">1. Realizar Plan de Acción y cronograma para el cumplimiento programa </t>
    </r>
    <r>
      <rPr>
        <b/>
        <sz val="12"/>
        <color theme="4" tint="-0.499984740745262"/>
        <rFont val="Arial Narrow"/>
        <family val="2"/>
      </rPr>
      <t>CEO</t>
    </r>
  </si>
  <si>
    <t>Informe realizado</t>
  </si>
  <si>
    <r>
      <rPr>
        <u/>
        <sz val="12"/>
        <color rgb="FF4B4B4B"/>
        <rFont val="Arial Narrow"/>
        <family val="2"/>
      </rPr>
      <t>Avanzar</t>
    </r>
    <r>
      <rPr>
        <sz val="12"/>
        <color rgb="FF4B4B4B"/>
        <rFont val="Arial Narrow"/>
        <family val="2"/>
      </rPr>
      <t xml:space="preserve"> en el cumplimiento de la Resolución 2491 de 2022 sobre infraestructura accesible incluyente
</t>
    </r>
  </si>
  <si>
    <t>GRUPO DE TERMINALES Y SUBDIRECCION GENERAL</t>
  </si>
  <si>
    <t>1. Realizar informe de avance de implementacion de los planes maestros vigentes</t>
  </si>
  <si>
    <t>1. Realizar la adquisicion predial de acuerdo con la necesidad definida</t>
  </si>
  <si>
    <t>Adelantar la ejecución del proceso constructivo establecido para los aeródromos de La Primavera, Cumaribo, Magüí Payán, Bahía Solano y Barrancominas incluidos en el convenio con el Ejército Nacional  (EN DESARROLLO)</t>
  </si>
  <si>
    <r>
      <t>Parametrizar, configurar y puesta en servicio de las distintas funcionalidades técnicas y operacionales requeridas para la actualización y/o renovación de los sistemas ATM que permita la integración funcional de los sistemas</t>
    </r>
    <r>
      <rPr>
        <b/>
        <sz val="12"/>
        <color theme="4" tint="-0.499984740745262"/>
        <rFont val="Arial Narrow"/>
        <family val="2"/>
      </rPr>
      <t xml:space="preserve"> </t>
    </r>
    <r>
      <rPr>
        <sz val="12"/>
        <color theme="4" tint="-0.499984740745262"/>
        <rFont val="Arial Narrow"/>
        <family val="2"/>
      </rPr>
      <t xml:space="preserve">(CUMPLIDA)                    </t>
    </r>
  </si>
  <si>
    <t xml:space="preserve">Cerrar los aspectos asociados a la construccion del Lote HB
</t>
  </si>
  <si>
    <t>Realizar seguimiento con los municipios sobre los proyectos en cabeza de éstos y que se ejecutarán con el porcentaje de las contraprestaciones de las concesiones aeroportuarias según lo establecido en la Ley 2294 de 2023.</t>
  </si>
  <si>
    <t>1. Realizar Plan de Acción y cronograma para el cumplimiento de la meta</t>
  </si>
  <si>
    <t>2. Realizar seguimiento al plan de acción y cronograma para el cumplimiento de la meta</t>
  </si>
  <si>
    <t xml:space="preserve">Implementar el suministro de energias renovables en los aeropuertos seleccionados
</t>
  </si>
  <si>
    <t>Energias renovables implementadas</t>
  </si>
  <si>
    <t xml:space="preserve">1. Suscribir convenio con EPM
</t>
  </si>
  <si>
    <t xml:space="preserve">2. Realizar plan de implementación
</t>
  </si>
  <si>
    <t xml:space="preserve">3. Realizar seguimiento al plan de implementación
</t>
  </si>
  <si>
    <t>DIRECCION DE OPERACIONES AEROPORTUARIAS - DIRECCION CONCESIONES</t>
  </si>
  <si>
    <t xml:space="preserve">Verificar la huella de carbono de cuatro aeropuertos (Tolú, Florencia, Mitu, Guaymaral) </t>
  </si>
  <si>
    <t>Implementar la migración del 10% de los vehículos de servicios en tierra, en 4 aeropuertos garantizando la transición a energías alternativas</t>
  </si>
  <si>
    <r>
      <t xml:space="preserve">Implementación concepto PBN 
</t>
    </r>
    <r>
      <rPr>
        <b/>
        <sz val="12"/>
        <color theme="4" tint="-0.499984740745262"/>
        <rFont val="Arial Narrow"/>
        <family val="2"/>
      </rPr>
      <t>CUMPLIDA</t>
    </r>
  </si>
  <si>
    <r>
      <t xml:space="preserve">2. Planeación de procedimientos en tierra para la mitigación de Dióxido de Carbono. 
</t>
    </r>
    <r>
      <rPr>
        <b/>
        <sz val="12"/>
        <color theme="4" tint="-0.499984740745262"/>
        <rFont val="Arial Narrow"/>
        <family val="2"/>
      </rPr>
      <t xml:space="preserve">CUMPLIDA </t>
    </r>
  </si>
  <si>
    <t xml:space="preserve">Reporte y analisis de las emisiones de CO2 del año 2025 para Colombia, como mecanismo de promoción de las medidas de compensación y mitigación de CO2 para la Aviación Civil Internacional CORSIA
</t>
  </si>
  <si>
    <t>Vigilar el cumplimiento del Plan Nacional de Operaciones de Busqueda y salvamento SAR (PSAR)</t>
  </si>
  <si>
    <t>1. Vigilar el cumplimiento del RAC 212</t>
  </si>
  <si>
    <t>SECRETARIA AUTORIDAD</t>
  </si>
  <si>
    <t>DIRECCION SERVICIOS A LA NAVEGACION AEREA</t>
  </si>
  <si>
    <t>Vigilar cumplimiento</t>
  </si>
  <si>
    <t xml:space="preserve">
Implementar actividades del plan de accion de gestion social acordado con la Direccion General </t>
  </si>
  <si>
    <t>Protocolizar el Plan de Gestion Social dentro de las políticas y objetivos institucionales - Promover los 5 pilares del Plan de Gestión Social integrando las comunidades e instituciones en las actividades desarrollas en los aeropuertos</t>
  </si>
  <si>
    <t xml:space="preserve">
Realizar la decimosegunda versión de
 F-AIR COLOMBIA</t>
  </si>
  <si>
    <t>Mantener y orientar el Sistema de Gestión Seguridad Operacional (SMS) de la Secretaría de Servicios Aeroportuarios (SSA) como Proveedor de servicios aeroportuarios logrando el nivel de madurez del marcador operativo al 50%</t>
  </si>
  <si>
    <t>Mantener y orientar el Sistema de Gestión Seguridad de Aviación Civil (SeMS) de la Secretaria de Servicios Aeroportuarios (SSA) como Proveedor de servicios a la aeroportuarios logrando el nivel de madurez del sistema formal estable al 50%</t>
  </si>
  <si>
    <t>Mantener y orientar el Sistema de Gestión Seguridad Operacional (SMS) de la Secretaría de Servicios a la Navegación Aérea (SSNA) como Proveedor de servicios a la navegación aerea logrando el nivel de madurez del marcador operativo al 75%</t>
  </si>
  <si>
    <t>Mantener y orientar el Sistema de Gestión Seguridad de Aviación Civil (SeMS) de la Secretaría de Servicios a la Navegación Aérea (SSNA) como Proveedor de servicios a la navegacion aerea logrando el nivel de madurez del sistema formal estable al 50%</t>
  </si>
  <si>
    <r>
      <t xml:space="preserve">Gestionar la expedición y/o modificación del 100% de las normas aeronáuticas con fundamento en las recomendaciones </t>
    </r>
    <r>
      <rPr>
        <sz val="12"/>
        <color theme="8" tint="-0.499984740745262"/>
        <rFont val="Arial Narrow"/>
        <family val="2"/>
      </rPr>
      <t xml:space="preserve">regulaciones </t>
    </r>
    <r>
      <rPr>
        <sz val="12"/>
        <color theme="3" tint="-0.249977111117893"/>
        <rFont val="Arial Narrow"/>
        <family val="2"/>
      </rPr>
      <t xml:space="preserve">de la OACI y otros organismos de la Aviación Civil o según necesidades de la aviación nacional </t>
    </r>
  </si>
  <si>
    <t>Desarrollar un programa (curso) de ciberseguridad para el sector</t>
  </si>
  <si>
    <t xml:space="preserve"> Monitorear el Proyecto de las nuevas instalaciones y adelantar la fase 1 del centro de Entrenamiento de Bomberos
</t>
  </si>
  <si>
    <t>Oficina de gestion de proyectos</t>
  </si>
  <si>
    <r>
      <t xml:space="preserve">
3 Proyectos de Investigación desarrollados</t>
    </r>
    <r>
      <rPr>
        <sz val="10"/>
        <color theme="8" tint="-0.499984740745262"/>
        <rFont val="Arial Narrow"/>
        <family val="2"/>
      </rPr>
      <t xml:space="preserve"> (SCEA)</t>
    </r>
    <r>
      <rPr>
        <sz val="10"/>
        <rFont val="Arial Narrow"/>
        <family val="2"/>
      </rPr>
      <t xml:space="preserve">
</t>
    </r>
  </si>
  <si>
    <t xml:space="preserve"> 4. Realizar la contratación de la consultoría </t>
  </si>
  <si>
    <t xml:space="preserve">3. Actualizar los formatos:
a) Estudios previos.
b) Anexo técnico No. 8 especificaciones técnicas. 
</t>
  </si>
  <si>
    <t>SECRETARIA DE AUTORIDAD AERONÁUTICA</t>
  </si>
  <si>
    <t>DIRECCIÓN DE TRANSPORTE AÉREO Y OACRI</t>
  </si>
  <si>
    <t>SECRETARIA DE AUTORIDAD AERONÁUTICA - OACRI</t>
  </si>
  <si>
    <t>Una campaña mensual masiva de regulación económica incluida la difusión en redes sociales, realizada</t>
  </si>
  <si>
    <r>
      <t xml:space="preserve"> Realizar una campaña </t>
    </r>
    <r>
      <rPr>
        <sz val="12"/>
        <color theme="1" tint="0.249977111117893"/>
        <rFont val="Arial Narrow"/>
        <family val="2"/>
      </rPr>
      <t xml:space="preserve"> mensual </t>
    </r>
    <r>
      <rPr>
        <sz val="12"/>
        <color rgb="FF4B4B4B"/>
        <rFont val="Arial Narrow"/>
        <family val="2"/>
      </rPr>
      <t xml:space="preserve">masiva de regulación económica aplicada al sector aeronáutico colombiano incluirá difusión en redes sociales
</t>
    </r>
  </si>
  <si>
    <t xml:space="preserve"> OFICINA GESTIÓN DE PROYECTOS </t>
  </si>
  <si>
    <r>
      <t xml:space="preserve">Realizar </t>
    </r>
    <r>
      <rPr>
        <sz val="12"/>
        <color theme="1" tint="0.249977111117893"/>
        <rFont val="Arial Narrow"/>
        <family val="2"/>
      </rPr>
      <t>DIEZ (10)</t>
    </r>
    <r>
      <rPr>
        <sz val="12"/>
        <color rgb="FF4B4B4B"/>
        <rFont val="Arial Narrow"/>
        <family val="2"/>
      </rPr>
      <t xml:space="preserve"> reuniones de seguimiento con SATENA con el fin de verificar el estado de avance en el desarrollo de las rutas sociales </t>
    </r>
  </si>
  <si>
    <t xml:space="preserve">SECRETARIA DE AUTORIDAD AERONÁUTICA Y OFICINA GESTIÓN DE PROYECTOS </t>
  </si>
  <si>
    <r>
      <t>Realizar</t>
    </r>
    <r>
      <rPr>
        <sz val="12"/>
        <color theme="1" tint="0.249977111117893"/>
        <rFont val="Arial Narrow"/>
        <family val="2"/>
      </rPr>
      <t xml:space="preserve"> CUATRO (4)</t>
    </r>
    <r>
      <rPr>
        <sz val="12"/>
        <color rgb="FF4B4B4B"/>
        <rFont val="Arial Narrow"/>
        <family val="2"/>
      </rPr>
      <t xml:space="preserve"> encuentros de conectividad regional social I</t>
    </r>
  </si>
  <si>
    <t xml:space="preserve">12 Rutas en operación </t>
  </si>
  <si>
    <t xml:space="preserve">
12 Rutas en operación </t>
  </si>
  <si>
    <t xml:space="preserve">Asegurar la entrada en operación de 12 rutas aéreas sociales 
</t>
  </si>
  <si>
    <t>2. Modificar Acuerdo Transfronterizo entre  Colombia- Perú</t>
  </si>
  <si>
    <t>1. Analizar propuesta con Cancillería para revisar la propuesta de modifcaciones del Acuerdo Transfronterizo entre  Colombia- Perú</t>
  </si>
  <si>
    <t>Acuerdo modficado</t>
  </si>
  <si>
    <t>Acuerdo Transfronterizo entre  Colombia- Perú modificado</t>
  </si>
  <si>
    <t xml:space="preserve">Revisar y  proponer la actualización de un (1) Instrumento bilateral existente 
</t>
  </si>
  <si>
    <t xml:space="preserve">2. Actualizar Acuerdo de Esmeraldas </t>
  </si>
  <si>
    <t>SUBDIRECCIÓN GENERAL Y OACRI</t>
  </si>
  <si>
    <t xml:space="preserve">1. Analizar propuesta con Cancillería para revisar la propuesta de modifcaciones </t>
  </si>
  <si>
    <t xml:space="preserve">Acuerdo actualizado </t>
  </si>
  <si>
    <t>Acuerdo de Esmeraldas actualizado</t>
  </si>
  <si>
    <t xml:space="preserve">Coordinar con la cancillería la actualizacion del Acuerdo de Esmeraldas 
</t>
  </si>
  <si>
    <r>
      <t xml:space="preserve">
</t>
    </r>
    <r>
      <rPr>
        <b/>
        <sz val="28"/>
        <color rgb="FF44546A"/>
        <rFont val="Bookman Old Style"/>
        <family val="1"/>
      </rPr>
      <t xml:space="preserve">UNIDAD ADMINISTRATIVA ESPECIAL DE AERONÁUTICA CIVIL
OFICINA ASESORA DE PLANEACIÓN
GRUPO PROGRAMACIÓN Y SEGUIMIENTO AL FUNCIONAMIENTO Y LOS PROYECTOS DE INVERSIÓN 
</t>
    </r>
    <r>
      <rPr>
        <sz val="28"/>
        <color rgb="FF44546A"/>
        <rFont val="Bookman Old Style"/>
        <family val="1"/>
      </rPr>
      <t xml:space="preserve">
</t>
    </r>
    <r>
      <rPr>
        <b/>
        <sz val="28"/>
        <color rgb="FF44546A"/>
        <rFont val="Bookman Old Style"/>
        <family val="1"/>
      </rPr>
      <t xml:space="preserve">
PLAN ESTRATÉGICO 2030 / PLAN ESTRATÉGICO INSTITUCIONAL 2022 - 2026 Y PLAN DE ACCIÓN 2025
ARMONIZADO CON LAS BASES DEL PLAN NACIONAL DE DESARROLLO 2022 - 2026 
</t>
    </r>
    <r>
      <rPr>
        <b/>
        <i/>
        <sz val="28"/>
        <color rgb="FF44546A"/>
        <rFont val="Bookman Old Style"/>
        <family val="1"/>
      </rPr>
      <t xml:space="preserve">"COLOMBIA POTENCIA MUNDIAL DE LA VIDA"
</t>
    </r>
    <r>
      <rPr>
        <sz val="28"/>
        <color rgb="FF44546A"/>
        <rFont val="Bookman Old Style"/>
        <family val="1"/>
      </rPr>
      <t xml:space="preserve">
</t>
    </r>
    <r>
      <rPr>
        <b/>
        <sz val="28"/>
        <color rgb="FF44546A"/>
        <rFont val="Bookman Old Style"/>
        <family val="1"/>
      </rPr>
      <t xml:space="preserve"> </t>
    </r>
    <r>
      <rPr>
        <b/>
        <sz val="36"/>
        <color rgb="FF44546A"/>
        <rFont val="Bookman Old Style"/>
        <family val="1"/>
      </rPr>
      <t xml:space="preserve">PLAN DE ACCIÓN 2025 </t>
    </r>
  </si>
  <si>
    <t>2. Desarrollar y expedir mínimo una (1) propuesta normativa</t>
  </si>
  <si>
    <t xml:space="preserve">
1. Revisar regulación asociada a los deberes y derechos de usuarios identificando actualización de mínimo una (1) propuestas normativas  </t>
  </si>
  <si>
    <t xml:space="preserve">Documento con propuesta normativa expedida
</t>
  </si>
  <si>
    <t>Propuesta normativas tendientes a la actualización y adecuación respecto a los derechos de los usuarios, expedida</t>
  </si>
  <si>
    <t xml:space="preserve"> Presentar mínimo una (1) propuesta normativa tendientes a la actualización y adecuación respecto a los derechos de los usuarios
</t>
  </si>
  <si>
    <t>3. Identificar propuestas preliminares de estrategias que permitan reducir el costo hora-bloque por equipo, en términos reales.</t>
  </si>
  <si>
    <t xml:space="preserve">2. Realizar mesas de trabajo con los operadores de transporte aéreo para analizar posibles estrategias
</t>
  </si>
  <si>
    <t>1. Identificar y analizar  insumos  de información necesarios para proponer estrategias</t>
  </si>
  <si>
    <t xml:space="preserve">Documento con propuestas preliminares identificadas 
</t>
  </si>
  <si>
    <t>Propuestas preliminares de estrategias que permitan reducir el costo hora-bloque por equipo, en términos reales, identificadas.</t>
  </si>
  <si>
    <t xml:space="preserve">Analizar y Proponer estrategias que permitan reducir el costo hora-bloque por equipo, en términos reales, enfocadas en el crecimiento del transporte aéreo regional. 
</t>
  </si>
  <si>
    <r>
      <t xml:space="preserve"> 3.</t>
    </r>
    <r>
      <rPr>
        <b/>
        <sz val="12"/>
        <color theme="3" tint="-0.249977111117893"/>
        <rFont val="Arial Narrow"/>
        <family val="2"/>
      </rPr>
      <t xml:space="preserve"> </t>
    </r>
    <r>
      <rPr>
        <sz val="12"/>
        <color theme="3" tint="-0.249977111117893"/>
        <rFont val="Arial Narrow"/>
        <family val="2"/>
      </rPr>
      <t xml:space="preserve"> Implementación de pantallas Led de información en 10 aeropuertos, según cronograma </t>
    </r>
  </si>
  <si>
    <t>2. Implementación de Infraestructura liviana en 2 aeropuertos, según cronograma</t>
  </si>
  <si>
    <t xml:space="preserve">
1. Presentar plan de trabajo con cronograma para la implementación de Infraestructura liviana en 2 aeropuertos y pantallas Led de información en 10 aeropuertos 
</t>
  </si>
  <si>
    <t>Implementar Infraestructura liviana en 2 aeropuertos y pantallas Led de información turística en 10 aeropuertos.</t>
  </si>
  <si>
    <t>Actividad 1. Definir y aprobar Plan de Trabajo con cronograma para la implementación de la politica de transparencia, acceso a la información y lucha contra la corrupcción, alineado con los lineamientos del gobierno nacional.</t>
  </si>
  <si>
    <t xml:space="preserve">Publicación y divulgación de la información e implementación de las acciones de la Política de Transparencia, Acceso a la Información y Lucha contra la corrupción, cumplida </t>
  </si>
  <si>
    <t>4. Atender eficientemente y dentro de los tiempos establecidos, la totalidad de los requerimientos de información en el marco de la Auditoría Financiera de la CGR para la vigencia 2024.</t>
  </si>
  <si>
    <t>3. Brindar orientación y /o acompañamiento en temas sensibles al fenecimiento, mínimo una vez al mes, a las áreas proveedoras de la información que requiere la Gestión Financiera.</t>
  </si>
  <si>
    <t>Analizar y elaborar las soluciones y/o productos de analítica de datos relacionados con el Sector Transporte Modo Aéreo, para el observatoriode transporte aéreo</t>
  </si>
  <si>
    <t xml:space="preserve">
Desarrollo  y aplicación de la ruta de implementacion de gestión del conocimiento y programa de relevo generacional</t>
  </si>
  <si>
    <t xml:space="preserve">Actividad 2. Ejecutar las actividades del plan de trabajo de seguridad y salud en el trabajo con enfoque en personas con discapacidad y género según cronograma.
</t>
  </si>
  <si>
    <t>Actividad 1. Definición y aprobación  del Plan de Trabajo Anual, con cronograma,  en Seguridad y Salud en el Trabajo 2025 a nivel nacional, con enfasis en género e inclusión de servidores con discapacidad.</t>
  </si>
  <si>
    <t>Plan de Trabajo Anual en Seguridad y Salud en el Trabajo vigencia 2025 implementado en el enfoque de género e inclusión de servidores con discapacidad.</t>
  </si>
  <si>
    <t>Desarrollar al 100% el Plan de Trabajo Anual en Seguridad y Salud vigencia 2025 implementando el enfoque de género e inclusión de servidores con discapacidad.</t>
  </si>
  <si>
    <t>Actividad 2. Ejecutar el Plan de Bienestar Social e Incentivos vigencia 2025, implementando el enfoque de género e inclusión de los servidores con discapacidad, según cronograma,</t>
  </si>
  <si>
    <t>Actividad 1. Definición y aprobación del Plan de Bienestar e Incentivos 2025, con cronograma  implementando enfoque de género e inclusión de servidores con discapacidad.</t>
  </si>
  <si>
    <r>
      <t>Plan Anual de Bienestar Social e Incentivos 2025 implementa</t>
    </r>
    <r>
      <rPr>
        <strike/>
        <sz val="12"/>
        <color rgb="FF4B4B4B"/>
        <rFont val="Arial Narrow"/>
        <family val="2"/>
      </rPr>
      <t>n</t>
    </r>
    <r>
      <rPr>
        <sz val="12"/>
        <color rgb="FF4B4B4B"/>
        <rFont val="Arial Narrow"/>
        <family val="2"/>
      </rPr>
      <t>do en el  enfoque de género e inclusión de servidores con discapacidad, en el 100%</t>
    </r>
  </si>
  <si>
    <t xml:space="preserve">Actividad 3. Realizar jornadas de sensibilización para la gestión adecuada de casos y resolución de conflictos en los comites de convivencia, según cronograma. 
</t>
  </si>
  <si>
    <t xml:space="preserve">Actividad 2. Ejecutar los talleres para el fortalecimiento en las competencias de resolución de conflictos y gestión adecuada de casos en los comites de convivencia según cronograma.
</t>
  </si>
  <si>
    <t>Actividad 1. Definición y aprobación del plan de trabajo con cronograma, para el fortalecimiento de las competencias de los comités de convivencia a nivel nacional .</t>
  </si>
  <si>
    <t xml:space="preserve">Actividad 2. Ejecutar los talleres de Escuela de lideres y escuales de emociones para fortalecer la adaptación de entornos cambiantes en la entidad según cronograma: 
</t>
  </si>
  <si>
    <t xml:space="preserve">Actividad 1. Definición y aprobación del plan de trabajo con cronograma para la intervención de factores psicosociales que faciliten adaptación a los entornos laborales cambiantes de la entidad </t>
  </si>
  <si>
    <t>Actividad 3. Entrenamiento en liderazgo para Gestionar el Clima Laboral y el Cambio, según cronograma.</t>
  </si>
  <si>
    <t>Actividad 2. Diseño del Plan de Desvinculación asistida, según cronograma</t>
  </si>
  <si>
    <t>Actividad 1. Diseñar un plan de trabajo con cronograma, de gestión del cambio, en los tres ejes fundamentales: identidad institucional, gestión del cambio y creación de valor público.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</si>
</sst>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0.0%"/>
    <numFmt numFmtId="165" formatCode="#,##0_ ;\-#,##0\ "/>
    <numFmt numFmtId="166" formatCode="0.0000"/>
  </numFmts>
  <fonts count="160">
    <font>
      <sz val="11"/>
      <color theme="1"/>
      <name val="Calibri"/>
      <family val="2"/>
      <scheme val="minor"/>
    </font>
    <font>
      <sz val="11"/>
      <color theme="1"/>
      <name val="Calibri"/>
      <family val="2"/>
      <scheme val="minor"/>
    </font>
    <font>
      <sz val="11"/>
      <color theme="0"/>
      <name val="Calibri"/>
      <family val="2"/>
      <scheme val="minor"/>
    </font>
    <font>
      <b/>
      <sz val="8"/>
      <color rgb="FFFFFF00"/>
      <name val="Arial"/>
      <family val="2"/>
    </font>
    <font>
      <b/>
      <sz val="8"/>
      <name val="Arial"/>
      <family val="2"/>
    </font>
    <font>
      <b/>
      <sz val="8"/>
      <color theme="1"/>
      <name val="Arial"/>
      <family val="2"/>
    </font>
    <font>
      <sz val="8"/>
      <color theme="1"/>
      <name val="Arial"/>
      <family val="2"/>
    </font>
    <font>
      <b/>
      <sz val="8"/>
      <color rgb="FFFF0000"/>
      <name val="Arial"/>
      <family val="2"/>
    </font>
    <font>
      <sz val="8"/>
      <name val="Arial"/>
      <family val="2"/>
    </font>
    <font>
      <b/>
      <sz val="12"/>
      <color rgb="FFFFFFFF"/>
      <name val="Arial"/>
      <family val="2"/>
    </font>
    <font>
      <sz val="8"/>
      <color theme="1"/>
      <name val="Calibri"/>
      <family val="2"/>
      <scheme val="minor"/>
    </font>
    <font>
      <sz val="8"/>
      <name val="Calibri"/>
      <family val="2"/>
      <scheme val="minor"/>
    </font>
    <font>
      <b/>
      <sz val="8"/>
      <color theme="1"/>
      <name val="Arial Narrow"/>
      <family val="2"/>
    </font>
    <font>
      <sz val="10"/>
      <name val="Arial"/>
      <family val="2"/>
    </font>
    <font>
      <b/>
      <sz val="8"/>
      <color rgb="FFFF0000"/>
      <name val="Arial Narrow"/>
      <family val="2"/>
    </font>
    <font>
      <sz val="12"/>
      <color theme="1"/>
      <name val="Calibri"/>
      <family val="2"/>
      <scheme val="minor"/>
    </font>
    <font>
      <b/>
      <sz val="10"/>
      <color rgb="FFFFFFFF"/>
      <name val="Arial"/>
      <family val="2"/>
    </font>
    <font>
      <b/>
      <sz val="10"/>
      <color theme="0"/>
      <name val="Arial"/>
      <family val="2"/>
    </font>
    <font>
      <sz val="10"/>
      <color theme="1"/>
      <name val="Calibri"/>
      <family val="2"/>
      <scheme val="minor"/>
    </font>
    <font>
      <sz val="12"/>
      <color theme="3"/>
      <name val="Arial Narrow"/>
      <family val="2"/>
    </font>
    <font>
      <b/>
      <sz val="12"/>
      <color theme="3"/>
      <name val="Arial Narrow"/>
      <family val="2"/>
    </font>
    <font>
      <sz val="12"/>
      <color theme="0"/>
      <name val="Calibri"/>
      <family val="2"/>
      <scheme val="minor"/>
    </font>
    <font>
      <sz val="12"/>
      <name val="Arial Narrow"/>
      <family val="2"/>
    </font>
    <font>
      <sz val="12"/>
      <color theme="3" tint="-0.249977111117893"/>
      <name val="Arial Narrow"/>
      <family val="2"/>
    </font>
    <font>
      <b/>
      <sz val="12"/>
      <color rgb="FFFFFF00"/>
      <name val="Arial"/>
      <family val="2"/>
    </font>
    <font>
      <b/>
      <sz val="9"/>
      <color rgb="FFFFFFFF"/>
      <name val="Arial"/>
      <family val="2"/>
    </font>
    <font>
      <sz val="12"/>
      <color theme="1" tint="0.34998626667073579"/>
      <name val="Arial Narrow"/>
      <family val="2"/>
    </font>
    <font>
      <b/>
      <sz val="10"/>
      <name val="Arial Narrow"/>
      <family val="2"/>
    </font>
    <font>
      <b/>
      <sz val="10"/>
      <color theme="1"/>
      <name val="Arial Narrow"/>
      <family val="2"/>
    </font>
    <font>
      <sz val="12"/>
      <color theme="1" tint="0.249977111117893"/>
      <name val="Arial Narrow"/>
      <family val="2"/>
    </font>
    <font>
      <sz val="11"/>
      <color theme="1"/>
      <name val="Arial Narrow"/>
      <family val="2"/>
    </font>
    <font>
      <b/>
      <sz val="8"/>
      <color theme="3"/>
      <name val="Arial Narrow"/>
      <family val="2"/>
    </font>
    <font>
      <b/>
      <sz val="12"/>
      <color rgb="FFFFFFFF"/>
      <name val="Arial Narrow"/>
      <family val="2"/>
    </font>
    <font>
      <b/>
      <sz val="12"/>
      <color theme="0"/>
      <name val="Arial Narrow"/>
      <family val="2"/>
    </font>
    <font>
      <b/>
      <sz val="16"/>
      <color rgb="FFFFFFFF"/>
      <name val="Arial Narrow"/>
      <family val="2"/>
    </font>
    <font>
      <sz val="12"/>
      <color rgb="FFFF0000"/>
      <name val="Arial Narrow"/>
      <family val="2"/>
    </font>
    <font>
      <b/>
      <sz val="10"/>
      <color rgb="FFFF0000"/>
      <name val="Arial Narrow"/>
      <family val="2"/>
    </font>
    <font>
      <b/>
      <sz val="11"/>
      <name val="Arial"/>
      <family val="2"/>
    </font>
    <font>
      <b/>
      <sz val="11"/>
      <name val="Arial Narrow"/>
      <family val="2"/>
    </font>
    <font>
      <b/>
      <sz val="10"/>
      <color theme="1" tint="0.34998626667073579"/>
      <name val="Arial"/>
      <family val="2"/>
    </font>
    <font>
      <sz val="10"/>
      <color theme="1" tint="0.34998626667073579"/>
      <name val="Arial"/>
      <family val="2"/>
    </font>
    <font>
      <sz val="12"/>
      <color theme="3" tint="-0.249977111117893"/>
      <name val="Arial"/>
      <family val="2"/>
    </font>
    <font>
      <sz val="10"/>
      <color theme="3" tint="-0.249977111117893"/>
      <name val="Arial"/>
      <family val="2"/>
    </font>
    <font>
      <b/>
      <sz val="10"/>
      <color rgb="FFFFFFFF"/>
      <name val="Arial Narrow"/>
      <family val="2"/>
    </font>
    <font>
      <b/>
      <sz val="10"/>
      <color rgb="FFFFFF00"/>
      <name val="Arial Narrow"/>
      <family val="2"/>
    </font>
    <font>
      <b/>
      <sz val="10"/>
      <color theme="3"/>
      <name val="Arial Narrow"/>
      <family val="2"/>
    </font>
    <font>
      <sz val="10"/>
      <color theme="3"/>
      <name val="Arial Narrow"/>
      <family val="2"/>
    </font>
    <font>
      <b/>
      <sz val="11"/>
      <color theme="1"/>
      <name val="Arial Narrow"/>
      <family val="2"/>
    </font>
    <font>
      <b/>
      <sz val="12"/>
      <color theme="1"/>
      <name val="Arial Narrow"/>
      <family val="2"/>
    </font>
    <font>
      <b/>
      <sz val="11"/>
      <color theme="1" tint="0.249977111117893"/>
      <name val="Arial Narrow"/>
      <family val="2"/>
    </font>
    <font>
      <b/>
      <sz val="8"/>
      <color theme="1" tint="0.249977111117893"/>
      <name val="Arial"/>
      <family val="2"/>
    </font>
    <font>
      <b/>
      <sz val="10"/>
      <color theme="1" tint="0.249977111117893"/>
      <name val="Arial Narrow"/>
      <family val="2"/>
    </font>
    <font>
      <sz val="10"/>
      <color theme="1" tint="0.249977111117893"/>
      <name val="Arial Narrow"/>
      <family val="2"/>
    </font>
    <font>
      <b/>
      <sz val="8"/>
      <color theme="3"/>
      <name val="Arial"/>
      <family val="2"/>
    </font>
    <font>
      <b/>
      <sz val="8"/>
      <color theme="1" tint="0.34998626667073579"/>
      <name val="Arial Narrow"/>
      <family val="2"/>
    </font>
    <font>
      <b/>
      <sz val="8"/>
      <color theme="1"/>
      <name val="Calibri"/>
      <family val="2"/>
      <scheme val="minor"/>
    </font>
    <font>
      <b/>
      <sz val="8"/>
      <color rgb="FFFFFFFF"/>
      <name val="Arial"/>
      <family val="2"/>
    </font>
    <font>
      <b/>
      <sz val="12"/>
      <color theme="3" tint="-0.249977111117893"/>
      <name val="Arial Narrow"/>
      <family val="2"/>
    </font>
    <font>
      <b/>
      <sz val="10"/>
      <color theme="1"/>
      <name val="Calibri"/>
      <family val="2"/>
      <scheme val="minor"/>
    </font>
    <font>
      <strike/>
      <sz val="12"/>
      <color theme="3" tint="-0.249977111117893"/>
      <name val="Arial Narrow"/>
      <family val="2"/>
    </font>
    <font>
      <b/>
      <sz val="10"/>
      <color theme="1"/>
      <name val="Arial"/>
      <family val="2"/>
    </font>
    <font>
      <b/>
      <sz val="8"/>
      <name val="Arial Narrow"/>
      <family val="2"/>
    </font>
    <font>
      <b/>
      <sz val="8"/>
      <color theme="3" tint="-0.249977111117893"/>
      <name val="Arial"/>
      <family val="2"/>
    </font>
    <font>
      <b/>
      <sz val="8"/>
      <color theme="0"/>
      <name val="Arial"/>
      <family val="2"/>
    </font>
    <font>
      <b/>
      <sz val="8"/>
      <color rgb="FF000000"/>
      <name val="Arial"/>
      <family val="2"/>
    </font>
    <font>
      <sz val="10"/>
      <color theme="3" tint="-0.249977111117893"/>
      <name val="Arial Narrow"/>
      <family val="2"/>
    </font>
    <font>
      <sz val="12"/>
      <color rgb="FFFF0000"/>
      <name val="Calibri"/>
      <family val="2"/>
      <scheme val="minor"/>
    </font>
    <font>
      <b/>
      <sz val="10"/>
      <color theme="3" tint="-0.249977111117893"/>
      <name val="Arial Narrow"/>
      <family val="2"/>
    </font>
    <font>
      <sz val="8"/>
      <color theme="3"/>
      <name val="Arial"/>
      <family val="2"/>
    </font>
    <font>
      <sz val="12"/>
      <name val="Arial"/>
      <family val="2"/>
    </font>
    <font>
      <b/>
      <sz val="8"/>
      <color theme="0"/>
      <name val="Arial Narrow"/>
      <family val="2"/>
    </font>
    <font>
      <sz val="8"/>
      <color theme="3"/>
      <name val="Calibri"/>
      <family val="2"/>
      <scheme val="minor"/>
    </font>
    <font>
      <sz val="10"/>
      <name val="Calibri"/>
      <family val="2"/>
      <scheme val="minor"/>
    </font>
    <font>
      <sz val="12"/>
      <name val="Calibri"/>
      <family val="2"/>
      <scheme val="minor"/>
    </font>
    <font>
      <b/>
      <sz val="12"/>
      <color theme="1" tint="0.34998626667073579"/>
      <name val="Arial Narrow"/>
      <family val="2"/>
    </font>
    <font>
      <sz val="11"/>
      <color theme="3" tint="-0.249977111117893"/>
      <name val="Arial"/>
      <family val="2"/>
    </font>
    <font>
      <b/>
      <u/>
      <sz val="12"/>
      <color theme="3" tint="-0.249977111117893"/>
      <name val="Arial Narrow"/>
      <family val="2"/>
    </font>
    <font>
      <b/>
      <sz val="8"/>
      <color rgb="FF000000"/>
      <name val="Arial Narrow"/>
      <family val="2"/>
    </font>
    <font>
      <sz val="16"/>
      <color theme="1"/>
      <name val="Calibri"/>
      <family val="2"/>
      <scheme val="minor"/>
    </font>
    <font>
      <b/>
      <sz val="10"/>
      <color theme="1" tint="4.9989318521683403E-2"/>
      <name val="Arial Narrow"/>
      <family val="2"/>
    </font>
    <font>
      <sz val="28"/>
      <color rgb="FF44546A"/>
      <name val="Bookman Old Style"/>
      <family val="1"/>
    </font>
    <font>
      <b/>
      <sz val="28"/>
      <color rgb="FF44546A"/>
      <name val="Bookman Old Style"/>
      <family val="1"/>
    </font>
    <font>
      <b/>
      <i/>
      <sz val="28"/>
      <color rgb="FF44546A"/>
      <name val="Bookman Old Style"/>
      <family val="1"/>
    </font>
    <font>
      <b/>
      <sz val="36"/>
      <color rgb="FF44546A"/>
      <name val="Bookman Old Style"/>
      <family val="1"/>
    </font>
    <font>
      <sz val="28"/>
      <color theme="3"/>
      <name val="Bookman Old Style"/>
      <family val="1"/>
    </font>
    <font>
      <sz val="10"/>
      <color theme="1" tint="0.34998626667073579"/>
      <name val="Arial Narrow"/>
      <family val="2"/>
    </font>
    <font>
      <sz val="10"/>
      <color rgb="FFFF0000"/>
      <name val="Arial Narrow"/>
      <family val="2"/>
    </font>
    <font>
      <sz val="10"/>
      <name val="Arial Narrow"/>
      <family val="2"/>
    </font>
    <font>
      <strike/>
      <sz val="10"/>
      <color theme="1" tint="0.34998626667073579"/>
      <name val="Arial Narrow"/>
      <family val="2"/>
    </font>
    <font>
      <b/>
      <sz val="9"/>
      <name val="Arial Narrow"/>
      <family val="2"/>
    </font>
    <font>
      <b/>
      <sz val="12"/>
      <color theme="0"/>
      <name val="Arial"/>
      <family val="2"/>
    </font>
    <font>
      <b/>
      <sz val="10"/>
      <name val="Arial"/>
      <family val="2"/>
    </font>
    <font>
      <sz val="12"/>
      <color theme="1"/>
      <name val="Arial Narrow"/>
      <family val="2"/>
    </font>
    <font>
      <sz val="11"/>
      <color theme="3" tint="-0.249977111117893"/>
      <name val="Calibri"/>
      <family val="2"/>
      <scheme val="minor"/>
    </font>
    <font>
      <sz val="12"/>
      <color theme="2" tint="-0.749992370372631"/>
      <name val="Arial Narrow"/>
      <family val="2"/>
    </font>
    <font>
      <sz val="10"/>
      <color theme="1"/>
      <name val="Arial Narrow"/>
      <family val="2"/>
    </font>
    <font>
      <b/>
      <sz val="12"/>
      <name val="Arial Narrow"/>
      <family val="2"/>
    </font>
    <font>
      <b/>
      <sz val="12"/>
      <color rgb="FFFF0000"/>
      <name val="Arial Narrow"/>
      <family val="2"/>
    </font>
    <font>
      <sz val="9"/>
      <name val="Arial Narrow"/>
      <family val="2"/>
    </font>
    <font>
      <sz val="12"/>
      <color theme="1" tint="0.14999847407452621"/>
      <name val="Arial Narrow"/>
      <family val="2"/>
    </font>
    <font>
      <b/>
      <sz val="11"/>
      <color rgb="FFFF0000"/>
      <name val="Arial Narrow"/>
      <family val="2"/>
    </font>
    <font>
      <b/>
      <sz val="10"/>
      <color rgb="FFFF0000"/>
      <name val="Arial"/>
      <family val="2"/>
    </font>
    <font>
      <sz val="12"/>
      <color rgb="FF333F4F"/>
      <name val="Arial Narrow"/>
      <family val="2"/>
    </font>
    <font>
      <sz val="12"/>
      <color rgb="FF000000"/>
      <name val="Arial Narrow"/>
      <family val="2"/>
    </font>
    <font>
      <strike/>
      <sz val="12"/>
      <color theme="1"/>
      <name val="Arial Narrow"/>
      <family val="2"/>
    </font>
    <font>
      <sz val="12"/>
      <color rgb="FFE40000"/>
      <name val="Arial Narrow"/>
      <family val="2"/>
    </font>
    <font>
      <sz val="12"/>
      <color rgb="FF44546A"/>
      <name val="Arial Narrow"/>
      <family val="2"/>
    </font>
    <font>
      <sz val="9"/>
      <name val="Arial "/>
    </font>
    <font>
      <b/>
      <sz val="9"/>
      <name val="Arial "/>
    </font>
    <font>
      <b/>
      <sz val="9"/>
      <color rgb="FF000000"/>
      <name val="Arial "/>
    </font>
    <font>
      <sz val="9"/>
      <color rgb="FFFF0000"/>
      <name val="Arial "/>
    </font>
    <font>
      <b/>
      <sz val="9"/>
      <color rgb="FFFF0000"/>
      <name val="Arial "/>
    </font>
    <font>
      <sz val="12"/>
      <name val="Arial "/>
    </font>
    <font>
      <sz val="12"/>
      <color rgb="FFFF0000"/>
      <name val="Arial "/>
    </font>
    <font>
      <strike/>
      <sz val="12"/>
      <color theme="1" tint="0.249977111117893"/>
      <name val="Arial Narrow"/>
      <family val="2"/>
    </font>
    <font>
      <b/>
      <sz val="8"/>
      <color theme="1" tint="0.249977111117893"/>
      <name val="Arial Narrow"/>
      <family val="2"/>
    </font>
    <font>
      <sz val="12"/>
      <color rgb="FFBE0000"/>
      <name val="Arial Narrow"/>
      <family val="2"/>
    </font>
    <font>
      <b/>
      <sz val="8"/>
      <color rgb="FFBE0000"/>
      <name val="Arial Narrow"/>
      <family val="2"/>
    </font>
    <font>
      <b/>
      <sz val="9"/>
      <color theme="1"/>
      <name val="Arial "/>
    </font>
    <font>
      <b/>
      <sz val="12"/>
      <color theme="2" tint="-0.749992370372631"/>
      <name val="Arial Narrow"/>
      <family val="2"/>
    </font>
    <font>
      <strike/>
      <sz val="10"/>
      <name val="Arial Narrow"/>
      <family val="2"/>
    </font>
    <font>
      <b/>
      <sz val="8"/>
      <color theme="1" tint="0.34998626667073579"/>
      <name val="Arial"/>
      <family val="2"/>
    </font>
    <font>
      <b/>
      <sz val="10"/>
      <color theme="1" tint="0.34998626667073579"/>
      <name val="Arial Narrow"/>
      <family val="2"/>
    </font>
    <font>
      <sz val="10"/>
      <color rgb="FFED0000"/>
      <name val="Arial Narrow"/>
      <family val="2"/>
    </font>
    <font>
      <sz val="10"/>
      <color theme="1" tint="0.34998626667073579"/>
      <name val="Calibri"/>
      <family val="2"/>
      <scheme val="minor"/>
    </font>
    <font>
      <strike/>
      <sz val="12"/>
      <color theme="3"/>
      <name val="Arial Narrow"/>
      <family val="2"/>
    </font>
    <font>
      <sz val="12"/>
      <color rgb="FF4B4B4B"/>
      <name val="Arial Narrow"/>
      <family val="2"/>
    </font>
    <font>
      <strike/>
      <sz val="12"/>
      <color rgb="FF4B4B4B"/>
      <name val="Arial Narrow"/>
      <family val="2"/>
    </font>
    <font>
      <sz val="11"/>
      <color rgb="FF4B4B4B"/>
      <name val="Calibri"/>
      <family val="2"/>
      <scheme val="minor"/>
    </font>
    <font>
      <sz val="10"/>
      <color theme="3"/>
      <name val="Arial"/>
      <family val="2"/>
    </font>
    <font>
      <sz val="10"/>
      <color rgb="FFFF0000"/>
      <name val="Arial"/>
      <family val="2"/>
    </font>
    <font>
      <b/>
      <sz val="8"/>
      <color rgb="FF4B4B4B"/>
      <name val="Arial"/>
      <family val="2"/>
    </font>
    <font>
      <sz val="7.5"/>
      <color rgb="FFFF0000"/>
      <name val="Arial"/>
      <family val="2"/>
    </font>
    <font>
      <sz val="7.5"/>
      <name val="Arial"/>
      <family val="2"/>
    </font>
    <font>
      <b/>
      <sz val="7.5"/>
      <name val="Arial"/>
      <family val="2"/>
    </font>
    <font>
      <b/>
      <sz val="7.5"/>
      <color rgb="FF000000"/>
      <name val="Arial"/>
      <family val="2"/>
    </font>
    <font>
      <b/>
      <sz val="7.5"/>
      <color rgb="FFFF0000"/>
      <name val="Arial"/>
      <family val="2"/>
    </font>
    <font>
      <sz val="12"/>
      <color rgb="FF404040"/>
      <name val="Arial Narrow"/>
      <family val="2"/>
    </font>
    <font>
      <strike/>
      <sz val="10"/>
      <color theme="3"/>
      <name val="Arial Narrow"/>
      <family val="2"/>
    </font>
    <font>
      <sz val="10"/>
      <color rgb="FF4B4B4B"/>
      <name val="Arial Narrow"/>
      <family val="2"/>
    </font>
    <font>
      <b/>
      <sz val="8"/>
      <color rgb="FF4B4B4B"/>
      <name val="Arial Narrow"/>
      <family val="2"/>
    </font>
    <font>
      <sz val="9"/>
      <color rgb="FF4B4B4B"/>
      <name val="Arial "/>
    </font>
    <font>
      <sz val="8"/>
      <name val="Arial Narrow"/>
      <family val="2"/>
    </font>
    <font>
      <sz val="8"/>
      <color rgb="FFED0000"/>
      <name val="Arial Narrow"/>
      <family val="2"/>
    </font>
    <font>
      <sz val="8"/>
      <color rgb="FFFF0000"/>
      <name val="Arial Narrow"/>
      <family val="2"/>
    </font>
    <font>
      <sz val="8"/>
      <color theme="1"/>
      <name val="Arial Narrow"/>
      <family val="2"/>
    </font>
    <font>
      <u/>
      <sz val="12"/>
      <color rgb="FF4B4B4B"/>
      <name val="Arial Narrow"/>
      <family val="2"/>
    </font>
    <font>
      <strike/>
      <sz val="12"/>
      <color rgb="FFFF0000"/>
      <name val="Arial Narrow"/>
      <family val="2"/>
    </font>
    <font>
      <sz val="12"/>
      <color theme="4" tint="-0.499984740745262"/>
      <name val="Arial Narrow"/>
      <family val="2"/>
    </font>
    <font>
      <b/>
      <sz val="12"/>
      <color theme="4" tint="-0.499984740745262"/>
      <name val="Arial Narrow"/>
      <family val="2"/>
    </font>
    <font>
      <strike/>
      <sz val="12"/>
      <color theme="4" tint="-0.499984740745262"/>
      <name val="Arial Narrow"/>
      <family val="2"/>
    </font>
    <font>
      <sz val="12"/>
      <color theme="8" tint="-0.499984740745262"/>
      <name val="Arial Narrow"/>
      <family val="2"/>
    </font>
    <font>
      <sz val="10"/>
      <color theme="8" tint="-0.499984740745262"/>
      <name val="Arial Narrow"/>
      <family val="2"/>
    </font>
    <font>
      <b/>
      <sz val="9"/>
      <color theme="1"/>
      <name val="Arial Narrow"/>
      <family val="2"/>
    </font>
    <font>
      <sz val="9"/>
      <color theme="1"/>
      <name val="Arial Narrow"/>
      <family val="2"/>
    </font>
    <font>
      <b/>
      <sz val="9"/>
      <color rgb="FFFF0000"/>
      <name val="Arial Narrow"/>
      <family val="2"/>
    </font>
    <font>
      <b/>
      <sz val="9"/>
      <color rgb="FF000000"/>
      <name val="Arial Narrow"/>
      <family val="2"/>
    </font>
    <font>
      <b/>
      <sz val="9"/>
      <color rgb="FFED0000"/>
      <name val="Arial Narrow"/>
      <family val="2"/>
    </font>
    <font>
      <b/>
      <sz val="9"/>
      <color theme="1" tint="0.34998626667073579"/>
      <name val="Arial Narrow"/>
      <family val="2"/>
    </font>
    <font>
      <sz val="12"/>
      <color rgb="FFC00000"/>
      <name val="Arial Narrow"/>
      <family val="2"/>
    </font>
  </fonts>
  <fills count="20">
    <fill>
      <patternFill patternType="none"/>
    </fill>
    <fill>
      <patternFill patternType="gray125"/>
    </fill>
    <fill>
      <patternFill patternType="solid">
        <fgColor theme="4"/>
      </patternFill>
    </fill>
    <fill>
      <patternFill patternType="solid">
        <fgColor rgb="FF808080"/>
        <bgColor rgb="FF000000"/>
      </patternFill>
    </fill>
    <fill>
      <patternFill patternType="solid">
        <fgColor rgb="FF00B050"/>
        <bgColor rgb="FF000000"/>
      </patternFill>
    </fill>
    <fill>
      <patternFill patternType="solid">
        <fgColor rgb="FF1F4E78"/>
        <bgColor rgb="FF000000"/>
      </patternFill>
    </fill>
    <fill>
      <patternFill patternType="solid">
        <fgColor theme="0" tint="-0.14999847407452621"/>
        <bgColor indexed="64"/>
      </patternFill>
    </fill>
    <fill>
      <patternFill patternType="solid">
        <fgColor theme="4" tint="-0.249977111117893"/>
        <bgColor rgb="FF000000"/>
      </patternFill>
    </fill>
    <fill>
      <patternFill patternType="solid">
        <fgColor theme="0"/>
        <bgColor indexed="64"/>
      </patternFill>
    </fill>
    <fill>
      <patternFill patternType="solid">
        <fgColor theme="0"/>
        <bgColor rgb="FF000000"/>
      </patternFill>
    </fill>
    <fill>
      <patternFill patternType="solid">
        <fgColor rgb="FFFFFF00"/>
        <bgColor indexed="64"/>
      </patternFill>
    </fill>
    <fill>
      <patternFill patternType="solid">
        <fgColor rgb="FF00B050"/>
        <bgColor indexed="64"/>
      </patternFill>
    </fill>
    <fill>
      <patternFill patternType="solid">
        <fgColor rgb="FF92D050"/>
        <bgColor indexed="64"/>
      </patternFill>
    </fill>
    <fill>
      <patternFill patternType="solid">
        <fgColor rgb="FFFFFFFF"/>
        <bgColor rgb="FF000000"/>
      </patternFill>
    </fill>
    <fill>
      <patternFill patternType="solid">
        <fgColor theme="0" tint="-0.14999847407452621"/>
        <bgColor rgb="FF000000"/>
      </patternFill>
    </fill>
    <fill>
      <patternFill patternType="solid">
        <fgColor theme="7" tint="0.59999389629810485"/>
        <bgColor indexed="64"/>
      </patternFill>
    </fill>
    <fill>
      <patternFill patternType="solid">
        <fgColor rgb="FFF8F8F8"/>
        <bgColor indexed="64"/>
      </patternFill>
    </fill>
    <fill>
      <patternFill patternType="solid">
        <fgColor rgb="FFD9D9D9"/>
        <bgColor rgb="FF000000"/>
      </patternFill>
    </fill>
    <fill>
      <patternFill patternType="solid">
        <fgColor theme="5" tint="0.79998168889431442"/>
        <bgColor indexed="64"/>
      </patternFill>
    </fill>
    <fill>
      <patternFill patternType="solid">
        <fgColor rgb="FFCCFFCC"/>
        <bgColor indexed="64"/>
      </patternFill>
    </fill>
  </fills>
  <borders count="15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theme="3"/>
      </left>
      <right style="thin">
        <color theme="3"/>
      </right>
      <top style="thin">
        <color theme="3"/>
      </top>
      <bottom style="thin">
        <color theme="3"/>
      </bottom>
      <diagonal/>
    </border>
    <border>
      <left style="thin">
        <color indexed="64"/>
      </left>
      <right/>
      <top style="thin">
        <color indexed="64"/>
      </top>
      <bottom/>
      <diagonal/>
    </border>
    <border>
      <left/>
      <right style="thin">
        <color indexed="64"/>
      </right>
      <top style="thin">
        <color indexed="64"/>
      </top>
      <bottom/>
      <diagonal/>
    </border>
    <border>
      <left style="thin">
        <color theme="3"/>
      </left>
      <right style="thin">
        <color theme="3"/>
      </right>
      <top style="thin">
        <color theme="3"/>
      </top>
      <bottom/>
      <diagonal/>
    </border>
    <border>
      <left style="thin">
        <color theme="3"/>
      </left>
      <right/>
      <top style="thin">
        <color theme="3"/>
      </top>
      <bottom/>
      <diagonal/>
    </border>
    <border>
      <left style="thin">
        <color theme="3"/>
      </left>
      <right style="thin">
        <color theme="3"/>
      </right>
      <top/>
      <bottom/>
      <diagonal/>
    </border>
    <border>
      <left style="thin">
        <color theme="3"/>
      </left>
      <right/>
      <top/>
      <bottom style="thin">
        <color theme="3"/>
      </bottom>
      <diagonal/>
    </border>
    <border>
      <left style="thin">
        <color theme="3"/>
      </left>
      <right style="thin">
        <color theme="3"/>
      </right>
      <top/>
      <bottom style="thin">
        <color theme="3"/>
      </bottom>
      <diagonal/>
    </border>
    <border>
      <left style="thin">
        <color theme="3"/>
      </left>
      <right/>
      <top style="thin">
        <color theme="3"/>
      </top>
      <bottom style="thin">
        <color theme="3"/>
      </bottom>
      <diagonal/>
    </border>
    <border>
      <left style="thin">
        <color theme="1"/>
      </left>
      <right style="thin">
        <color theme="1"/>
      </right>
      <top style="thin">
        <color theme="1"/>
      </top>
      <bottom style="thin">
        <color theme="1"/>
      </bottom>
      <diagonal/>
    </border>
    <border>
      <left style="thin">
        <color theme="3"/>
      </left>
      <right/>
      <top/>
      <bottom/>
      <diagonal/>
    </border>
    <border>
      <left style="thin">
        <color theme="1"/>
      </left>
      <right style="thin">
        <color theme="1"/>
      </right>
      <top style="thin">
        <color theme="1"/>
      </top>
      <bottom/>
      <diagonal/>
    </border>
    <border>
      <left style="thin">
        <color theme="1"/>
      </left>
      <right style="thin">
        <color theme="1"/>
      </right>
      <top/>
      <bottom/>
      <diagonal/>
    </border>
    <border>
      <left style="thin">
        <color theme="1"/>
      </left>
      <right/>
      <top style="thin">
        <color theme="1"/>
      </top>
      <bottom style="thin">
        <color theme="1"/>
      </bottom>
      <diagonal/>
    </border>
    <border>
      <left style="thin">
        <color indexed="64"/>
      </left>
      <right/>
      <top/>
      <bottom/>
      <diagonal/>
    </border>
    <border>
      <left style="thin">
        <color indexed="64"/>
      </left>
      <right/>
      <top/>
      <bottom style="thin">
        <color indexed="64"/>
      </bottom>
      <diagonal/>
    </border>
    <border>
      <left style="thin">
        <color indexed="64"/>
      </left>
      <right style="thin">
        <color theme="1"/>
      </right>
      <top style="thin">
        <color indexed="64"/>
      </top>
      <bottom/>
      <diagonal/>
    </border>
    <border>
      <left/>
      <right/>
      <top style="thin">
        <color theme="1"/>
      </top>
      <bottom style="thin">
        <color theme="1"/>
      </bottom>
      <diagonal/>
    </border>
    <border>
      <left/>
      <right style="thin">
        <color theme="1"/>
      </right>
      <top style="thin">
        <color theme="1"/>
      </top>
      <bottom style="thin">
        <color theme="1"/>
      </bottom>
      <diagonal/>
    </border>
    <border>
      <left style="thin">
        <color indexed="64"/>
      </left>
      <right style="thin">
        <color indexed="64"/>
      </right>
      <top style="thin">
        <color theme="1"/>
      </top>
      <bottom/>
      <diagonal/>
    </border>
    <border>
      <left/>
      <right style="thin">
        <color indexed="64"/>
      </right>
      <top style="thin">
        <color indexed="64"/>
      </top>
      <bottom style="thin">
        <color indexed="64"/>
      </bottom>
      <diagonal/>
    </border>
    <border>
      <left/>
      <right style="thin">
        <color theme="3"/>
      </right>
      <top style="thin">
        <color theme="3"/>
      </top>
      <bottom style="thin">
        <color theme="3"/>
      </bottom>
      <diagonal/>
    </border>
    <border>
      <left/>
      <right style="thin">
        <color indexed="64"/>
      </right>
      <top/>
      <bottom/>
      <diagonal/>
    </border>
    <border>
      <left/>
      <right style="thin">
        <color indexed="64"/>
      </right>
      <top/>
      <bottom style="thin">
        <color indexed="64"/>
      </bottom>
      <diagonal/>
    </border>
    <border>
      <left style="thin">
        <color theme="1"/>
      </left>
      <right/>
      <top style="thin">
        <color theme="1"/>
      </top>
      <bottom/>
      <diagonal/>
    </border>
    <border>
      <left style="thin">
        <color theme="1"/>
      </left>
      <right style="thin">
        <color indexed="64"/>
      </right>
      <top style="thin">
        <color indexed="64"/>
      </top>
      <bottom/>
      <diagonal/>
    </border>
    <border>
      <left style="thin">
        <color theme="1"/>
      </left>
      <right/>
      <top style="thin">
        <color indexed="64"/>
      </top>
      <bottom style="thin">
        <color theme="1"/>
      </bottom>
      <diagonal/>
    </border>
    <border>
      <left style="thin">
        <color theme="3"/>
      </left>
      <right style="thin">
        <color theme="3"/>
      </right>
      <top style="thin">
        <color indexed="64"/>
      </top>
      <bottom/>
      <diagonal/>
    </border>
    <border>
      <left style="thin">
        <color theme="3"/>
      </left>
      <right style="thin">
        <color indexed="64"/>
      </right>
      <top/>
      <bottom/>
      <diagonal/>
    </border>
    <border>
      <left style="thin">
        <color theme="3"/>
      </left>
      <right style="thin">
        <color theme="3"/>
      </right>
      <top/>
      <bottom style="thin">
        <color indexed="64"/>
      </bottom>
      <diagonal/>
    </border>
    <border>
      <left style="thin">
        <color theme="1"/>
      </left>
      <right style="thin">
        <color theme="3"/>
      </right>
      <top style="thin">
        <color theme="1"/>
      </top>
      <bottom/>
      <diagonal/>
    </border>
    <border>
      <left style="thin">
        <color theme="1"/>
      </left>
      <right style="thin">
        <color theme="3"/>
      </right>
      <top/>
      <bottom/>
      <diagonal/>
    </border>
    <border>
      <left style="thin">
        <color theme="3"/>
      </left>
      <right style="thin">
        <color theme="1"/>
      </right>
      <top style="thin">
        <color theme="3"/>
      </top>
      <bottom/>
      <diagonal/>
    </border>
    <border>
      <left style="thin">
        <color theme="3"/>
      </left>
      <right style="thin">
        <color theme="1"/>
      </right>
      <top/>
      <bottom/>
      <diagonal/>
    </border>
    <border>
      <left style="thin">
        <color theme="3"/>
      </left>
      <right style="thin">
        <color indexed="64"/>
      </right>
      <top style="thin">
        <color theme="3"/>
      </top>
      <bottom/>
      <diagonal/>
    </border>
    <border>
      <left style="thin">
        <color theme="3"/>
      </left>
      <right style="thin">
        <color indexed="64"/>
      </right>
      <top/>
      <bottom style="thin">
        <color theme="3"/>
      </bottom>
      <diagonal/>
    </border>
    <border>
      <left style="thin">
        <color indexed="64"/>
      </left>
      <right style="thin">
        <color theme="3"/>
      </right>
      <top style="thin">
        <color theme="3"/>
      </top>
      <bottom/>
      <diagonal/>
    </border>
    <border>
      <left style="thin">
        <color indexed="64"/>
      </left>
      <right style="thin">
        <color theme="3"/>
      </right>
      <top/>
      <bottom/>
      <diagonal/>
    </border>
    <border>
      <left style="thin">
        <color indexed="64"/>
      </left>
      <right style="thin">
        <color theme="3"/>
      </right>
      <top/>
      <bottom style="thin">
        <color theme="3"/>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thin">
        <color theme="3"/>
      </left>
      <right style="thin">
        <color indexed="64"/>
      </right>
      <top style="thin">
        <color indexed="64"/>
      </top>
      <bottom/>
      <diagonal/>
    </border>
    <border>
      <left style="thin">
        <color theme="1"/>
      </left>
      <right style="thin">
        <color theme="1"/>
      </right>
      <top/>
      <bottom style="thin">
        <color theme="1"/>
      </bottom>
      <diagonal/>
    </border>
    <border>
      <left style="thin">
        <color theme="1"/>
      </left>
      <right/>
      <top/>
      <bottom style="thin">
        <color theme="1"/>
      </bottom>
      <diagonal/>
    </border>
    <border>
      <left style="thin">
        <color theme="1"/>
      </left>
      <right/>
      <top/>
      <bottom/>
      <diagonal/>
    </border>
    <border>
      <left/>
      <right/>
      <top style="thin">
        <color theme="1"/>
      </top>
      <bottom/>
      <diagonal/>
    </border>
    <border>
      <left style="thin">
        <color theme="1"/>
      </left>
      <right style="thin">
        <color rgb="FF000000"/>
      </right>
      <top style="thin">
        <color theme="1"/>
      </top>
      <bottom/>
      <diagonal/>
    </border>
    <border>
      <left style="thin">
        <color rgb="FF000000"/>
      </left>
      <right style="thin">
        <color rgb="FF000000"/>
      </right>
      <top style="thin">
        <color theme="1"/>
      </top>
      <bottom/>
      <diagonal/>
    </border>
    <border>
      <left style="thin">
        <color theme="1"/>
      </left>
      <right style="thin">
        <color rgb="FF000000"/>
      </right>
      <top/>
      <bottom/>
      <diagonal/>
    </border>
    <border>
      <left style="thin">
        <color rgb="FF000000"/>
      </left>
      <right style="thin">
        <color rgb="FF000000"/>
      </right>
      <top/>
      <bottom/>
      <diagonal/>
    </border>
    <border>
      <left style="thin">
        <color rgb="FF000000"/>
      </left>
      <right style="thin">
        <color theme="1"/>
      </right>
      <top style="thin">
        <color theme="1"/>
      </top>
      <bottom/>
      <diagonal/>
    </border>
    <border>
      <left style="thin">
        <color rgb="FF000000"/>
      </left>
      <right style="thin">
        <color theme="1"/>
      </right>
      <top/>
      <bottom style="thin">
        <color theme="1"/>
      </bottom>
      <diagonal/>
    </border>
    <border>
      <left/>
      <right style="thin">
        <color theme="1"/>
      </right>
      <top style="thin">
        <color theme="1"/>
      </top>
      <bottom/>
      <diagonal/>
    </border>
    <border>
      <left/>
      <right style="thin">
        <color theme="1"/>
      </right>
      <top/>
      <bottom style="thin">
        <color theme="1"/>
      </bottom>
      <diagonal/>
    </border>
    <border>
      <left style="thin">
        <color theme="1"/>
      </left>
      <right style="thin">
        <color theme="1"/>
      </right>
      <top/>
      <bottom style="thin">
        <color indexed="64"/>
      </bottom>
      <diagonal/>
    </border>
    <border>
      <left style="thin">
        <color theme="1"/>
      </left>
      <right style="thin">
        <color indexed="64"/>
      </right>
      <top/>
      <bottom/>
      <diagonal/>
    </border>
    <border>
      <left style="thin">
        <color indexed="64"/>
      </left>
      <right style="thin">
        <color theme="1"/>
      </right>
      <top style="thin">
        <color theme="1"/>
      </top>
      <bottom/>
      <diagonal/>
    </border>
    <border>
      <left style="thin">
        <color indexed="64"/>
      </left>
      <right style="thin">
        <color theme="1"/>
      </right>
      <top/>
      <bottom/>
      <diagonal/>
    </border>
    <border>
      <left style="thin">
        <color indexed="64"/>
      </left>
      <right style="thin">
        <color theme="1"/>
      </right>
      <top style="thin">
        <color indexed="64"/>
      </top>
      <bottom style="thin">
        <color indexed="64"/>
      </bottom>
      <diagonal/>
    </border>
    <border>
      <left style="thin">
        <color indexed="64"/>
      </left>
      <right style="thin">
        <color theme="1"/>
      </right>
      <top/>
      <bottom style="thin">
        <color indexed="64"/>
      </bottom>
      <diagonal/>
    </border>
    <border>
      <left style="thin">
        <color theme="1"/>
      </left>
      <right/>
      <top/>
      <bottom style="thin">
        <color auto="1"/>
      </bottom>
      <diagonal/>
    </border>
    <border>
      <left/>
      <right/>
      <top/>
      <bottom style="thin">
        <color auto="1"/>
      </bottom>
      <diagonal/>
    </border>
    <border>
      <left style="thin">
        <color theme="1"/>
      </left>
      <right style="thin">
        <color indexed="64"/>
      </right>
      <top/>
      <bottom style="thin">
        <color indexed="64"/>
      </bottom>
      <diagonal/>
    </border>
    <border>
      <left style="thin">
        <color indexed="64"/>
      </left>
      <right style="thin">
        <color indexed="64"/>
      </right>
      <top style="thin">
        <color theme="1"/>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rgb="FF000000"/>
      </right>
      <top style="thin">
        <color rgb="FF000000"/>
      </top>
      <bottom style="thin">
        <color rgb="FF000000"/>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diagonal/>
    </border>
    <border>
      <left style="thin">
        <color theme="3"/>
      </left>
      <right/>
      <top style="thin">
        <color theme="1"/>
      </top>
      <bottom style="thin">
        <color theme="3"/>
      </bottom>
      <diagonal/>
    </border>
    <border>
      <left/>
      <right style="thin">
        <color theme="3"/>
      </right>
      <top style="thin">
        <color theme="1"/>
      </top>
      <bottom style="thin">
        <color theme="3"/>
      </bottom>
      <diagonal/>
    </border>
    <border>
      <left style="thin">
        <color indexed="64"/>
      </left>
      <right/>
      <top style="thin">
        <color theme="1"/>
      </top>
      <bottom/>
      <diagonal/>
    </border>
    <border>
      <left style="thin">
        <color theme="3"/>
      </left>
      <right style="thin">
        <color theme="3"/>
      </right>
      <top/>
      <bottom style="thin">
        <color rgb="FF000000"/>
      </bottom>
      <diagonal/>
    </border>
    <border>
      <left style="thin">
        <color theme="3"/>
      </left>
      <right style="thin">
        <color theme="3"/>
      </right>
      <top style="thin">
        <color rgb="FF000000"/>
      </top>
      <bottom/>
      <diagonal/>
    </border>
    <border>
      <left style="thin">
        <color theme="3"/>
      </left>
      <right style="thin">
        <color indexed="64"/>
      </right>
      <top style="thin">
        <color rgb="FF000000"/>
      </top>
      <bottom/>
      <diagonal/>
    </border>
    <border>
      <left/>
      <right style="thin">
        <color theme="1"/>
      </right>
      <top/>
      <bottom/>
      <diagonal/>
    </border>
    <border>
      <left style="thin">
        <color theme="1"/>
      </left>
      <right style="thin">
        <color auto="1"/>
      </right>
      <top style="thin">
        <color theme="1"/>
      </top>
      <bottom/>
      <diagonal/>
    </border>
    <border>
      <left style="thin">
        <color rgb="FFFFC000"/>
      </left>
      <right/>
      <top style="thin">
        <color rgb="FFFFC000"/>
      </top>
      <bottom/>
      <diagonal/>
    </border>
    <border>
      <left/>
      <right/>
      <top style="thin">
        <color rgb="FFFFC000"/>
      </top>
      <bottom/>
      <diagonal/>
    </border>
    <border>
      <left/>
      <right style="thin">
        <color rgb="FFFF0000"/>
      </right>
      <top style="thin">
        <color rgb="FFFFC000"/>
      </top>
      <bottom/>
      <diagonal/>
    </border>
    <border>
      <left style="thin">
        <color rgb="FFFFC000"/>
      </left>
      <right/>
      <top/>
      <bottom/>
      <diagonal/>
    </border>
    <border>
      <left/>
      <right style="thin">
        <color rgb="FFFF0000"/>
      </right>
      <top/>
      <bottom/>
      <diagonal/>
    </border>
    <border>
      <left style="thin">
        <color rgb="FFFFC000"/>
      </left>
      <right/>
      <top/>
      <bottom style="thin">
        <color theme="4"/>
      </bottom>
      <diagonal/>
    </border>
    <border>
      <left/>
      <right/>
      <top/>
      <bottom style="thin">
        <color theme="4"/>
      </bottom>
      <diagonal/>
    </border>
    <border>
      <left/>
      <right style="thin">
        <color rgb="FFFF0000"/>
      </right>
      <top/>
      <bottom style="thin">
        <color theme="4"/>
      </bottom>
      <diagonal/>
    </border>
    <border>
      <left style="thin">
        <color indexed="64"/>
      </left>
      <right style="thin">
        <color rgb="FF000000"/>
      </right>
      <top style="thin">
        <color indexed="64"/>
      </top>
      <bottom style="thin">
        <color indexed="64"/>
      </bottom>
      <diagonal/>
    </border>
    <border>
      <left/>
      <right/>
      <top style="medium">
        <color indexed="64"/>
      </top>
      <bottom/>
      <diagonal/>
    </border>
    <border>
      <left style="thin">
        <color rgb="FF44546A"/>
      </left>
      <right style="thin">
        <color rgb="FF44546A"/>
      </right>
      <top style="thin">
        <color rgb="FF44546A"/>
      </top>
      <bottom/>
      <diagonal/>
    </border>
    <border>
      <left style="thin">
        <color rgb="FF44546A"/>
      </left>
      <right style="thin">
        <color rgb="FF44546A"/>
      </right>
      <top/>
      <bottom style="thin">
        <color rgb="FF44546A"/>
      </bottom>
      <diagonal/>
    </border>
    <border>
      <left style="thin">
        <color rgb="FF44546A"/>
      </left>
      <right style="thin">
        <color rgb="FF44546A"/>
      </right>
      <top style="thin">
        <color rgb="FF44546A"/>
      </top>
      <bottom style="thin">
        <color rgb="FF44546A"/>
      </bottom>
      <diagonal/>
    </border>
    <border>
      <left/>
      <right style="thin">
        <color rgb="FF44546A"/>
      </right>
      <top style="thin">
        <color rgb="FF44546A"/>
      </top>
      <bottom/>
      <diagonal/>
    </border>
    <border>
      <left/>
      <right style="thin">
        <color rgb="FF44546A"/>
      </right>
      <top/>
      <bottom style="thin">
        <color rgb="FF44546A"/>
      </bottom>
      <diagonal/>
    </border>
    <border>
      <left/>
      <right style="thin">
        <color rgb="FF44546A"/>
      </right>
      <top/>
      <bottom/>
      <diagonal/>
    </border>
    <border>
      <left style="thin">
        <color rgb="FF000000"/>
      </left>
      <right style="thin">
        <color rgb="FF000000"/>
      </right>
      <top style="thin">
        <color rgb="FF000000"/>
      </top>
      <bottom style="thin">
        <color rgb="FF000000"/>
      </bottom>
      <diagonal/>
    </border>
    <border>
      <left/>
      <right style="thin">
        <color rgb="FF44546A"/>
      </right>
      <top style="thin">
        <color rgb="FF44546A"/>
      </top>
      <bottom style="thin">
        <color rgb="FF44546A"/>
      </bottom>
      <diagonal/>
    </border>
    <border>
      <left/>
      <right style="thin">
        <color rgb="FF000000"/>
      </right>
      <top/>
      <bottom/>
      <diagonal/>
    </border>
    <border>
      <left/>
      <right style="thin">
        <color rgb="FF000000"/>
      </right>
      <top/>
      <bottom style="thin">
        <color rgb="FF000000"/>
      </bottom>
      <diagonal/>
    </border>
    <border>
      <left/>
      <right style="thin">
        <color rgb="FF000000"/>
      </right>
      <top style="thin">
        <color rgb="FF000000"/>
      </top>
      <bottom/>
      <diagonal/>
    </border>
    <border>
      <left style="thin">
        <color rgb="FF000000"/>
      </left>
      <right style="thin">
        <color indexed="64"/>
      </right>
      <top style="thin">
        <color indexed="64"/>
      </top>
      <bottom style="thin">
        <color rgb="FF000000"/>
      </bottom>
      <diagonal/>
    </border>
    <border>
      <left style="thin">
        <color indexed="64"/>
      </left>
      <right style="thin">
        <color indexed="64"/>
      </right>
      <top style="thin">
        <color indexed="64"/>
      </top>
      <bottom style="thin">
        <color rgb="FF000000"/>
      </bottom>
      <diagonal/>
    </border>
    <border>
      <left style="thin">
        <color indexed="64"/>
      </left>
      <right style="thin">
        <color theme="3"/>
      </right>
      <top style="thin">
        <color indexed="64"/>
      </top>
      <bottom style="thin">
        <color rgb="FF000000"/>
      </bottom>
      <diagonal/>
    </border>
    <border>
      <left style="thin">
        <color rgb="FF000000"/>
      </left>
      <right style="thin">
        <color indexed="64"/>
      </right>
      <top style="thin">
        <color rgb="FF000000"/>
      </top>
      <bottom style="thin">
        <color rgb="FF000000"/>
      </bottom>
      <diagonal/>
    </border>
    <border>
      <left style="thin">
        <color indexed="64"/>
      </left>
      <right style="thin">
        <color indexed="64"/>
      </right>
      <top style="thin">
        <color rgb="FF000000"/>
      </top>
      <bottom style="thin">
        <color rgb="FF000000"/>
      </bottom>
      <diagonal/>
    </border>
    <border>
      <left style="thin">
        <color indexed="64"/>
      </left>
      <right style="thin">
        <color theme="3"/>
      </right>
      <top style="thin">
        <color rgb="FF000000"/>
      </top>
      <bottom style="thin">
        <color rgb="FF000000"/>
      </bottom>
      <diagonal/>
    </border>
    <border>
      <left style="thin">
        <color rgb="FF44546A"/>
      </left>
      <right style="thin">
        <color rgb="FF44546A"/>
      </right>
      <top/>
      <bottom/>
      <diagonal/>
    </border>
    <border>
      <left style="thin">
        <color indexed="64"/>
      </left>
      <right style="thin">
        <color indexed="64"/>
      </right>
      <top/>
      <bottom style="medium">
        <color indexed="64"/>
      </bottom>
      <diagonal/>
    </border>
    <border>
      <left style="thin">
        <color rgb="FF000000"/>
      </left>
      <right style="thin">
        <color theme="1"/>
      </right>
      <top/>
      <bottom style="thin">
        <color rgb="FF000000"/>
      </bottom>
      <diagonal/>
    </border>
    <border>
      <left style="thin">
        <color rgb="FF000000"/>
      </left>
      <right style="thin">
        <color theme="1"/>
      </right>
      <top style="thin">
        <color rgb="FF000000"/>
      </top>
      <bottom/>
      <diagonal/>
    </border>
    <border>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indexed="64"/>
      </left>
      <right/>
      <top/>
      <bottom style="thin">
        <color theme="1"/>
      </bottom>
      <diagonal/>
    </border>
    <border>
      <left/>
      <right style="thin">
        <color indexed="64"/>
      </right>
      <top/>
      <bottom style="thin">
        <color theme="1"/>
      </bottom>
      <diagonal/>
    </border>
    <border>
      <left style="thin">
        <color theme="1"/>
      </left>
      <right style="thin">
        <color indexed="64"/>
      </right>
      <top/>
      <bottom style="thin">
        <color theme="1"/>
      </bottom>
      <diagonal/>
    </border>
    <border>
      <left style="thin">
        <color theme="3"/>
      </left>
      <right style="thin">
        <color indexed="64"/>
      </right>
      <top/>
      <bottom style="thin">
        <color indexed="64"/>
      </bottom>
      <diagonal/>
    </border>
    <border>
      <left style="thin">
        <color rgb="FF44546A"/>
      </left>
      <right style="thin">
        <color indexed="64"/>
      </right>
      <top style="thin">
        <color indexed="64"/>
      </top>
      <bottom/>
      <diagonal/>
    </border>
    <border>
      <left style="thin">
        <color rgb="FF44546A"/>
      </left>
      <right style="thin">
        <color indexed="64"/>
      </right>
      <top/>
      <bottom/>
      <diagonal/>
    </border>
    <border>
      <left style="thin">
        <color rgb="FF44546A"/>
      </left>
      <right style="thin">
        <color indexed="64"/>
      </right>
      <top/>
      <bottom style="thin">
        <color indexed="64"/>
      </bottom>
      <diagonal/>
    </border>
    <border>
      <left/>
      <right/>
      <top style="thin">
        <color rgb="FF44546A"/>
      </top>
      <bottom/>
      <diagonal/>
    </border>
    <border>
      <left/>
      <right/>
      <top/>
      <bottom style="thin">
        <color rgb="FF44546A"/>
      </bottom>
      <diagonal/>
    </border>
    <border>
      <left style="thin">
        <color theme="1"/>
      </left>
      <right style="thin">
        <color theme="1"/>
      </right>
      <top style="medium">
        <color indexed="64"/>
      </top>
      <bottom/>
      <diagonal/>
    </border>
    <border>
      <left style="thin">
        <color theme="1"/>
      </left>
      <right style="thin">
        <color theme="1"/>
      </right>
      <top/>
      <bottom style="medium">
        <color indexed="64"/>
      </bottom>
      <diagonal/>
    </border>
    <border>
      <left style="thin">
        <color indexed="64"/>
      </left>
      <right style="thin">
        <color indexed="64"/>
      </right>
      <top style="medium">
        <color indexed="64"/>
      </top>
      <bottom/>
      <diagonal/>
    </border>
    <border>
      <left style="thin">
        <color indexed="64"/>
      </left>
      <right style="thin">
        <color theme="3"/>
      </right>
      <top/>
      <bottom style="thin">
        <color indexed="64"/>
      </bottom>
      <diagonal/>
    </border>
    <border>
      <left style="thin">
        <color indexed="64"/>
      </left>
      <right style="thin">
        <color theme="3"/>
      </right>
      <top style="thin">
        <color indexed="64"/>
      </top>
      <bottom/>
      <diagonal/>
    </border>
    <border>
      <left style="thin">
        <color rgb="FF44546A"/>
      </left>
      <right/>
      <top style="thin">
        <color rgb="FF44546A"/>
      </top>
      <bottom style="thin">
        <color rgb="FF44546A"/>
      </bottom>
      <diagonal/>
    </border>
    <border>
      <left style="thin">
        <color theme="3"/>
      </left>
      <right style="thin">
        <color theme="1"/>
      </right>
      <top/>
      <bottom style="thin">
        <color theme="3"/>
      </bottom>
      <diagonal/>
    </border>
    <border>
      <left style="thin">
        <color theme="3"/>
      </left>
      <right style="thin">
        <color rgb="FF44546A"/>
      </right>
      <top style="thin">
        <color theme="3"/>
      </top>
      <bottom/>
      <diagonal/>
    </border>
    <border>
      <left style="thin">
        <color theme="3"/>
      </left>
      <right style="thin">
        <color rgb="FF44546A"/>
      </right>
      <top/>
      <bottom style="thin">
        <color theme="3"/>
      </bottom>
      <diagonal/>
    </border>
    <border>
      <left/>
      <right style="thin">
        <color indexed="64"/>
      </right>
      <top/>
      <bottom style="thin">
        <color theme="3"/>
      </bottom>
      <diagonal/>
    </border>
    <border>
      <left style="thin">
        <color indexed="64"/>
      </left>
      <right style="thin">
        <color theme="1"/>
      </right>
      <top/>
      <bottom style="thin">
        <color theme="1"/>
      </bottom>
      <diagonal/>
    </border>
    <border>
      <left style="thin">
        <color indexed="64"/>
      </left>
      <right style="thin">
        <color indexed="64"/>
      </right>
      <top/>
      <bottom style="thin">
        <color theme="1"/>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style="medium">
        <color rgb="FF0070C0"/>
      </left>
      <right/>
      <top/>
      <bottom style="medium">
        <color rgb="FF0070C0"/>
      </bottom>
      <diagonal/>
    </border>
    <border>
      <left/>
      <right/>
      <top/>
      <bottom style="medium">
        <color rgb="FF0070C0"/>
      </bottom>
      <diagonal/>
    </border>
    <border>
      <left/>
      <right style="medium">
        <color rgb="FF0070C0"/>
      </right>
      <top/>
      <bottom style="medium">
        <color rgb="FF0070C0"/>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theme="3"/>
      </left>
      <right style="thin">
        <color indexed="64"/>
      </right>
      <top style="thin">
        <color theme="3"/>
      </top>
      <bottom style="thin">
        <color theme="3"/>
      </bottom>
      <diagonal/>
    </border>
  </borders>
  <cellStyleXfs count="11">
    <xf numFmtId="0" fontId="0" fillId="0" borderId="0"/>
    <xf numFmtId="9" fontId="1" fillId="0" borderId="0" applyFont="0" applyFill="0" applyBorder="0" applyAlignment="0" applyProtection="0"/>
    <xf numFmtId="0" fontId="2" fillId="2" borderId="0" applyNumberFormat="0" applyBorder="0" applyAlignment="0" applyProtection="0"/>
    <xf numFmtId="9" fontId="1" fillId="0" borderId="0" applyFont="0" applyFill="0" applyBorder="0" applyAlignment="0" applyProtection="0"/>
    <xf numFmtId="0" fontId="13" fillId="0" borderId="0"/>
    <xf numFmtId="0" fontId="15" fillId="0" borderId="0"/>
    <xf numFmtId="9" fontId="15" fillId="0" borderId="0" applyFont="0" applyFill="0" applyBorder="0" applyAlignment="0" applyProtection="0"/>
    <xf numFmtId="0" fontId="21" fillId="2" borderId="0" applyNumberFormat="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cellStyleXfs>
  <cellXfs count="1795">
    <xf numFmtId="0" fontId="0" fillId="0" borderId="0" xfId="0"/>
    <xf numFmtId="0" fontId="6" fillId="0" borderId="0" xfId="0" applyFont="1"/>
    <xf numFmtId="0" fontId="6" fillId="0" borderId="0" xfId="0" applyFont="1" applyAlignment="1">
      <alignment horizontal="center" vertical="center"/>
    </xf>
    <xf numFmtId="0" fontId="8" fillId="0" borderId="0" xfId="0" applyFont="1" applyAlignment="1">
      <alignment horizontal="center" vertical="center"/>
    </xf>
    <xf numFmtId="10" fontId="6" fillId="0" borderId="0" xfId="0" applyNumberFormat="1" applyFont="1" applyAlignment="1">
      <alignment horizontal="center" vertical="center"/>
    </xf>
    <xf numFmtId="0" fontId="8" fillId="0" borderId="0" xfId="0" applyFont="1" applyAlignment="1">
      <alignment horizontal="left" vertical="center" wrapText="1"/>
    </xf>
    <xf numFmtId="10" fontId="5" fillId="0" borderId="1" xfId="0" applyNumberFormat="1" applyFont="1" applyBorder="1" applyAlignment="1">
      <alignment horizontal="center" vertical="center"/>
    </xf>
    <xf numFmtId="0" fontId="10" fillId="0" borderId="0" xfId="0" applyFont="1"/>
    <xf numFmtId="0" fontId="10" fillId="0" borderId="0" xfId="0" applyFont="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10" fontId="7" fillId="6" borderId="1" xfId="0" applyNumberFormat="1" applyFont="1" applyFill="1" applyBorder="1" applyAlignment="1" applyProtection="1">
      <alignment horizontal="center" vertical="center"/>
      <protection locked="0"/>
    </xf>
    <xf numFmtId="0" fontId="18" fillId="0" borderId="0" xfId="0" applyFont="1"/>
    <xf numFmtId="0" fontId="10" fillId="8" borderId="0" xfId="0" applyFont="1" applyFill="1"/>
    <xf numFmtId="0" fontId="0" fillId="8" borderId="0" xfId="0" applyFill="1"/>
    <xf numFmtId="0" fontId="18" fillId="8" borderId="0" xfId="0" applyFont="1" applyFill="1"/>
    <xf numFmtId="0" fontId="3" fillId="5" borderId="1" xfId="5" applyFont="1" applyFill="1" applyBorder="1" applyAlignment="1">
      <alignment horizontal="center" vertical="center" wrapText="1"/>
    </xf>
    <xf numFmtId="10" fontId="5" fillId="8" borderId="1" xfId="0" applyNumberFormat="1" applyFont="1" applyFill="1" applyBorder="1" applyAlignment="1">
      <alignment horizontal="center" vertical="center"/>
    </xf>
    <xf numFmtId="10" fontId="14" fillId="6" borderId="6" xfId="0" applyNumberFormat="1" applyFont="1" applyFill="1" applyBorder="1" applyAlignment="1" applyProtection="1">
      <alignment horizontal="center" vertical="center"/>
      <protection locked="0"/>
    </xf>
    <xf numFmtId="0" fontId="9" fillId="3" borderId="6" xfId="0" applyFont="1" applyFill="1" applyBorder="1" applyAlignment="1">
      <alignment horizontal="center" vertical="center"/>
    </xf>
    <xf numFmtId="0" fontId="16" fillId="7" borderId="6" xfId="0" applyFont="1" applyFill="1" applyBorder="1" applyAlignment="1">
      <alignment horizontal="center" vertical="center" wrapText="1"/>
    </xf>
    <xf numFmtId="0" fontId="16" fillId="5" borderId="6" xfId="0" applyFont="1" applyFill="1" applyBorder="1" applyAlignment="1">
      <alignment horizontal="center" vertical="center" wrapText="1"/>
    </xf>
    <xf numFmtId="10" fontId="16" fillId="5" borderId="6" xfId="0" applyNumberFormat="1" applyFont="1" applyFill="1" applyBorder="1" applyAlignment="1">
      <alignment horizontal="center" vertical="center" wrapText="1"/>
    </xf>
    <xf numFmtId="17" fontId="16" fillId="5" borderId="6" xfId="0" applyNumberFormat="1" applyFont="1" applyFill="1" applyBorder="1" applyAlignment="1">
      <alignment horizontal="center" vertical="center" wrapText="1"/>
    </xf>
    <xf numFmtId="0" fontId="4" fillId="0" borderId="6" xfId="0" applyFont="1" applyBorder="1" applyAlignment="1">
      <alignment horizontal="center" vertical="center"/>
    </xf>
    <xf numFmtId="10" fontId="5" fillId="0" borderId="6" xfId="0" applyNumberFormat="1" applyFont="1" applyBorder="1" applyAlignment="1">
      <alignment horizontal="center" vertical="center"/>
    </xf>
    <xf numFmtId="10" fontId="7" fillId="6" borderId="6" xfId="0" applyNumberFormat="1" applyFont="1" applyFill="1" applyBorder="1" applyAlignment="1" applyProtection="1">
      <alignment horizontal="center" vertical="center"/>
      <protection locked="0"/>
    </xf>
    <xf numFmtId="0" fontId="16" fillId="3" borderId="6" xfId="0" applyFont="1" applyFill="1" applyBorder="1" applyAlignment="1">
      <alignment horizontal="center" vertical="center"/>
    </xf>
    <xf numFmtId="17" fontId="25" fillId="5" borderId="15" xfId="0" applyNumberFormat="1" applyFont="1" applyFill="1" applyBorder="1" applyAlignment="1">
      <alignment horizontal="center" vertical="center" wrapText="1"/>
    </xf>
    <xf numFmtId="17" fontId="25" fillId="5" borderId="19" xfId="0" applyNumberFormat="1" applyFont="1" applyFill="1" applyBorder="1" applyAlignment="1">
      <alignment horizontal="center" vertical="center" wrapText="1"/>
    </xf>
    <xf numFmtId="17" fontId="25" fillId="5" borderId="17" xfId="0" applyNumberFormat="1" applyFont="1" applyFill="1" applyBorder="1" applyAlignment="1">
      <alignment horizontal="center" vertical="center" wrapText="1"/>
    </xf>
    <xf numFmtId="10" fontId="5" fillId="0" borderId="14" xfId="0" applyNumberFormat="1" applyFont="1" applyBorder="1" applyAlignment="1">
      <alignment horizontal="center" vertical="center"/>
    </xf>
    <xf numFmtId="10" fontId="7" fillId="6" borderId="14" xfId="0" applyNumberFormat="1" applyFont="1" applyFill="1" applyBorder="1" applyAlignment="1" applyProtection="1">
      <alignment horizontal="center" vertical="center"/>
      <protection locked="0"/>
    </xf>
    <xf numFmtId="10" fontId="14" fillId="6" borderId="14" xfId="0" applyNumberFormat="1" applyFont="1" applyFill="1" applyBorder="1" applyAlignment="1" applyProtection="1">
      <alignment horizontal="center" vertical="center"/>
      <protection locked="0"/>
    </xf>
    <xf numFmtId="17" fontId="25" fillId="5" borderId="30" xfId="0" applyNumberFormat="1" applyFont="1" applyFill="1" applyBorder="1" applyAlignment="1">
      <alignment horizontal="center" vertical="center" wrapText="1"/>
    </xf>
    <xf numFmtId="0" fontId="10" fillId="8" borderId="0" xfId="0" applyFont="1" applyFill="1" applyAlignment="1">
      <alignment horizontal="center" vertical="center"/>
    </xf>
    <xf numFmtId="0" fontId="24" fillId="5" borderId="15" xfId="0" applyFont="1" applyFill="1" applyBorder="1" applyAlignment="1">
      <alignment horizontal="center" vertical="center" wrapText="1"/>
    </xf>
    <xf numFmtId="0" fontId="30" fillId="0" borderId="0" xfId="0" applyFont="1"/>
    <xf numFmtId="10" fontId="31" fillId="0" borderId="14" xfId="0" applyNumberFormat="1" applyFont="1" applyBorder="1" applyAlignment="1">
      <alignment horizontal="center" vertical="center"/>
    </xf>
    <xf numFmtId="10" fontId="31" fillId="0" borderId="6" xfId="0" applyNumberFormat="1" applyFont="1" applyBorder="1" applyAlignment="1">
      <alignment horizontal="center" vertical="center"/>
    </xf>
    <xf numFmtId="0" fontId="31" fillId="0" borderId="6" xfId="0" applyFont="1" applyBorder="1" applyAlignment="1">
      <alignment horizontal="center" vertical="center"/>
    </xf>
    <xf numFmtId="17" fontId="25" fillId="5" borderId="31" xfId="0" applyNumberFormat="1" applyFont="1" applyFill="1" applyBorder="1" applyAlignment="1">
      <alignment horizontal="center" vertical="center" wrapText="1"/>
    </xf>
    <xf numFmtId="17" fontId="25" fillId="5" borderId="32" xfId="0" applyNumberFormat="1" applyFont="1" applyFill="1" applyBorder="1" applyAlignment="1">
      <alignment horizontal="center" vertical="center" wrapText="1"/>
    </xf>
    <xf numFmtId="17" fontId="25" fillId="5" borderId="22" xfId="0" applyNumberFormat="1" applyFont="1" applyFill="1" applyBorder="1" applyAlignment="1">
      <alignment horizontal="center" vertical="center" wrapText="1"/>
    </xf>
    <xf numFmtId="17" fontId="32" fillId="5" borderId="14" xfId="0" applyNumberFormat="1" applyFont="1" applyFill="1" applyBorder="1" applyAlignment="1">
      <alignment horizontal="center" vertical="center" wrapText="1"/>
    </xf>
    <xf numFmtId="17" fontId="32" fillId="5" borderId="6" xfId="0" applyNumberFormat="1" applyFont="1" applyFill="1" applyBorder="1" applyAlignment="1">
      <alignment horizontal="center" vertical="center" wrapText="1"/>
    </xf>
    <xf numFmtId="10" fontId="32" fillId="5" borderId="6" xfId="0" applyNumberFormat="1" applyFont="1" applyFill="1" applyBorder="1" applyAlignment="1">
      <alignment horizontal="center" vertical="center" wrapText="1"/>
    </xf>
    <xf numFmtId="0" fontId="33" fillId="7" borderId="6" xfId="0" applyFont="1" applyFill="1" applyBorder="1" applyAlignment="1">
      <alignment horizontal="center" vertical="center" wrapText="1"/>
    </xf>
    <xf numFmtId="17" fontId="16" fillId="5" borderId="18" xfId="0" applyNumberFormat="1" applyFont="1" applyFill="1" applyBorder="1" applyAlignment="1">
      <alignment horizontal="center" vertical="center" wrapText="1"/>
    </xf>
    <xf numFmtId="10" fontId="5" fillId="0" borderId="8" xfId="0" applyNumberFormat="1" applyFont="1" applyBorder="1" applyAlignment="1">
      <alignment vertical="center"/>
    </xf>
    <xf numFmtId="10" fontId="5" fillId="0" borderId="2" xfId="0" applyNumberFormat="1" applyFont="1" applyBorder="1" applyAlignment="1">
      <alignment horizontal="center" vertical="center"/>
    </xf>
    <xf numFmtId="10" fontId="5" fillId="0" borderId="0" xfId="0" applyNumberFormat="1" applyFont="1" applyAlignment="1">
      <alignment horizontal="center" vertical="center"/>
    </xf>
    <xf numFmtId="10" fontId="5" fillId="0" borderId="0" xfId="0" applyNumberFormat="1" applyFont="1" applyAlignment="1">
      <alignment vertical="center"/>
    </xf>
    <xf numFmtId="10" fontId="5" fillId="0" borderId="1" xfId="0" applyNumberFormat="1" applyFont="1" applyBorder="1" applyAlignment="1">
      <alignment vertical="center"/>
    </xf>
    <xf numFmtId="164" fontId="19" fillId="8" borderId="6" xfId="3" applyNumberFormat="1" applyFont="1" applyFill="1" applyBorder="1" applyAlignment="1">
      <alignment vertical="center" wrapText="1"/>
    </xf>
    <xf numFmtId="10" fontId="5" fillId="0" borderId="2" xfId="0" applyNumberFormat="1" applyFont="1" applyBorder="1" applyAlignment="1">
      <alignment vertical="center"/>
    </xf>
    <xf numFmtId="10" fontId="10" fillId="8" borderId="0" xfId="0" applyNumberFormat="1" applyFont="1" applyFill="1" applyAlignment="1">
      <alignment vertical="center"/>
    </xf>
    <xf numFmtId="0" fontId="10" fillId="8" borderId="0" xfId="0" applyFont="1" applyFill="1" applyAlignment="1">
      <alignment vertical="center"/>
    </xf>
    <xf numFmtId="10" fontId="7" fillId="6" borderId="1" xfId="0" applyNumberFormat="1" applyFont="1" applyFill="1" applyBorder="1" applyAlignment="1">
      <alignment horizontal="center" vertical="center"/>
    </xf>
    <xf numFmtId="10" fontId="7" fillId="6" borderId="8" xfId="0" applyNumberFormat="1" applyFont="1" applyFill="1" applyBorder="1" applyAlignment="1">
      <alignment vertical="center"/>
    </xf>
    <xf numFmtId="10" fontId="7" fillId="6" borderId="1" xfId="0" applyNumberFormat="1" applyFont="1" applyFill="1" applyBorder="1" applyAlignment="1">
      <alignment vertical="center"/>
    </xf>
    <xf numFmtId="164" fontId="22" fillId="0" borderId="6" xfId="3" applyNumberFormat="1" applyFont="1" applyFill="1" applyBorder="1" applyAlignment="1">
      <alignment vertical="center" wrapText="1" readingOrder="1"/>
    </xf>
    <xf numFmtId="0" fontId="7" fillId="6" borderId="6" xfId="0" applyFont="1" applyFill="1" applyBorder="1" applyAlignment="1">
      <alignment horizontal="center" vertical="center"/>
    </xf>
    <xf numFmtId="164" fontId="35" fillId="6" borderId="6" xfId="3" applyNumberFormat="1" applyFont="1" applyFill="1" applyBorder="1" applyAlignment="1">
      <alignment vertical="center" wrapText="1" readingOrder="1"/>
    </xf>
    <xf numFmtId="164" fontId="22" fillId="6" borderId="6" xfId="1" applyNumberFormat="1" applyFont="1" applyFill="1" applyBorder="1" applyAlignment="1">
      <alignment vertical="center" wrapText="1" readingOrder="1"/>
    </xf>
    <xf numFmtId="164" fontId="35" fillId="6" borderId="6" xfId="1" applyNumberFormat="1" applyFont="1" applyFill="1" applyBorder="1" applyAlignment="1">
      <alignment vertical="center" wrapText="1" readingOrder="1"/>
    </xf>
    <xf numFmtId="164" fontId="35" fillId="6" borderId="6" xfId="3" applyNumberFormat="1" applyFont="1" applyFill="1" applyBorder="1" applyAlignment="1">
      <alignment vertical="center" wrapText="1"/>
    </xf>
    <xf numFmtId="164" fontId="35" fillId="6" borderId="1" xfId="3" applyNumberFormat="1" applyFont="1" applyFill="1" applyBorder="1" applyAlignment="1">
      <alignment vertical="center" wrapText="1"/>
    </xf>
    <xf numFmtId="164" fontId="22" fillId="8" borderId="6" xfId="3" applyNumberFormat="1" applyFont="1" applyFill="1" applyBorder="1" applyAlignment="1">
      <alignment vertical="center" wrapText="1"/>
    </xf>
    <xf numFmtId="0" fontId="14" fillId="6" borderId="6" xfId="0" applyFont="1" applyFill="1" applyBorder="1" applyAlignment="1">
      <alignment horizontal="center" vertical="center"/>
    </xf>
    <xf numFmtId="10" fontId="5" fillId="8" borderId="6" xfId="0" applyNumberFormat="1" applyFont="1" applyFill="1" applyBorder="1" applyAlignment="1">
      <alignment horizontal="center" vertical="center"/>
    </xf>
    <xf numFmtId="10" fontId="5" fillId="8" borderId="0" xfId="0" applyNumberFormat="1" applyFont="1" applyFill="1" applyAlignment="1">
      <alignment vertical="center"/>
    </xf>
    <xf numFmtId="10" fontId="7" fillId="6" borderId="2" xfId="0" applyNumberFormat="1" applyFont="1" applyFill="1" applyBorder="1" applyAlignment="1">
      <alignment vertical="center"/>
    </xf>
    <xf numFmtId="10" fontId="7" fillId="6" borderId="2" xfId="0" applyNumberFormat="1" applyFont="1" applyFill="1" applyBorder="1" applyAlignment="1">
      <alignment horizontal="center" vertical="center"/>
    </xf>
    <xf numFmtId="10" fontId="5" fillId="8" borderId="0" xfId="0" applyNumberFormat="1" applyFont="1" applyFill="1" applyAlignment="1">
      <alignment horizontal="center" vertical="center"/>
    </xf>
    <xf numFmtId="10" fontId="5" fillId="8" borderId="8" xfId="0" applyNumberFormat="1" applyFont="1" applyFill="1" applyBorder="1" applyAlignment="1">
      <alignment vertical="center"/>
    </xf>
    <xf numFmtId="164" fontId="35" fillId="6" borderId="9" xfId="1" applyNumberFormat="1" applyFont="1" applyFill="1" applyBorder="1" applyAlignment="1">
      <alignment vertical="center" wrapText="1" readingOrder="1"/>
    </xf>
    <xf numFmtId="0" fontId="7" fillId="6" borderId="9" xfId="0" applyFont="1" applyFill="1" applyBorder="1" applyAlignment="1">
      <alignment horizontal="center" vertical="center"/>
    </xf>
    <xf numFmtId="10" fontId="7" fillId="6" borderId="9" xfId="0" applyNumberFormat="1" applyFont="1" applyFill="1" applyBorder="1" applyAlignment="1" applyProtection="1">
      <alignment horizontal="center" vertical="center"/>
      <protection locked="0"/>
    </xf>
    <xf numFmtId="0" fontId="17" fillId="5" borderId="0" xfId="0" applyFont="1" applyFill="1" applyAlignment="1">
      <alignment horizontal="center" vertical="center" wrapText="1"/>
    </xf>
    <xf numFmtId="0" fontId="43" fillId="3" borderId="1" xfId="0" applyFont="1" applyFill="1" applyBorder="1" applyAlignment="1">
      <alignment horizontal="center" vertical="center"/>
    </xf>
    <xf numFmtId="0" fontId="43" fillId="3" borderId="7" xfId="0" applyFont="1" applyFill="1" applyBorder="1" applyAlignment="1">
      <alignment horizontal="center" vertical="center"/>
    </xf>
    <xf numFmtId="0" fontId="43" fillId="7" borderId="5" xfId="0" applyFont="1" applyFill="1" applyBorder="1" applyAlignment="1">
      <alignment horizontal="center" vertical="center" wrapText="1"/>
    </xf>
    <xf numFmtId="0" fontId="43" fillId="7" borderId="6" xfId="0" applyFont="1" applyFill="1" applyBorder="1" applyAlignment="1">
      <alignment horizontal="center" vertical="center" wrapText="1"/>
    </xf>
    <xf numFmtId="0" fontId="43" fillId="7" borderId="14" xfId="0" applyFont="1" applyFill="1" applyBorder="1" applyAlignment="1">
      <alignment horizontal="center" vertical="center" wrapText="1"/>
    </xf>
    <xf numFmtId="0" fontId="44" fillId="7" borderId="6" xfId="0" applyFont="1" applyFill="1" applyBorder="1" applyAlignment="1">
      <alignment horizontal="center" vertical="center" wrapText="1"/>
    </xf>
    <xf numFmtId="0" fontId="33" fillId="5" borderId="6" xfId="0" applyFont="1" applyFill="1" applyBorder="1" applyAlignment="1">
      <alignment horizontal="left" vertical="top" wrapText="1"/>
    </xf>
    <xf numFmtId="10" fontId="14" fillId="6" borderId="9" xfId="0" applyNumberFormat="1" applyFont="1" applyFill="1" applyBorder="1" applyAlignment="1" applyProtection="1">
      <alignment horizontal="center" vertical="center"/>
      <protection locked="0"/>
    </xf>
    <xf numFmtId="10" fontId="14" fillId="6" borderId="10" xfId="0" applyNumberFormat="1" applyFont="1" applyFill="1" applyBorder="1" applyAlignment="1" applyProtection="1">
      <alignment horizontal="center" vertical="center"/>
      <protection locked="0"/>
    </xf>
    <xf numFmtId="10" fontId="31" fillId="0" borderId="2" xfId="0" applyNumberFormat="1" applyFont="1" applyBorder="1" applyAlignment="1">
      <alignment horizontal="center" vertical="center"/>
    </xf>
    <xf numFmtId="0" fontId="14" fillId="6" borderId="1" xfId="0" applyFont="1" applyFill="1" applyBorder="1" applyAlignment="1">
      <alignment horizontal="center" vertical="center"/>
    </xf>
    <xf numFmtId="10" fontId="14" fillId="6" borderId="1" xfId="0" applyNumberFormat="1" applyFont="1" applyFill="1" applyBorder="1" applyAlignment="1" applyProtection="1">
      <alignment horizontal="center" vertical="center"/>
      <protection locked="0"/>
    </xf>
    <xf numFmtId="0" fontId="47" fillId="0" borderId="0" xfId="0" applyFont="1" applyAlignment="1">
      <alignment horizontal="left" vertical="top"/>
    </xf>
    <xf numFmtId="0" fontId="48" fillId="0" borderId="0" xfId="0" applyFont="1"/>
    <xf numFmtId="10" fontId="5" fillId="8" borderId="14" xfId="0" applyNumberFormat="1" applyFont="1" applyFill="1" applyBorder="1" applyAlignment="1">
      <alignment horizontal="center" vertical="center"/>
    </xf>
    <xf numFmtId="164" fontId="29" fillId="8" borderId="6" xfId="1" applyNumberFormat="1" applyFont="1" applyFill="1" applyBorder="1" applyAlignment="1">
      <alignment vertical="center" wrapText="1" readingOrder="1"/>
    </xf>
    <xf numFmtId="10" fontId="50" fillId="0" borderId="6" xfId="0" applyNumberFormat="1" applyFont="1" applyBorder="1" applyAlignment="1">
      <alignment horizontal="center" vertical="center"/>
    </xf>
    <xf numFmtId="10" fontId="50" fillId="0" borderId="14" xfId="0" applyNumberFormat="1" applyFont="1" applyBorder="1" applyAlignment="1">
      <alignment horizontal="center" vertical="center"/>
    </xf>
    <xf numFmtId="10" fontId="31" fillId="8" borderId="6" xfId="0" applyNumberFormat="1" applyFont="1" applyFill="1" applyBorder="1" applyAlignment="1">
      <alignment horizontal="center" vertical="center"/>
    </xf>
    <xf numFmtId="10" fontId="31" fillId="8" borderId="14" xfId="0" applyNumberFormat="1" applyFont="1" applyFill="1" applyBorder="1" applyAlignment="1">
      <alignment horizontal="center" vertical="center"/>
    </xf>
    <xf numFmtId="10" fontId="53" fillId="8" borderId="1" xfId="0" applyNumberFormat="1" applyFont="1" applyFill="1" applyBorder="1" applyAlignment="1">
      <alignment horizontal="center" vertical="center"/>
    </xf>
    <xf numFmtId="10" fontId="0" fillId="8" borderId="0" xfId="0" applyNumberFormat="1" applyFill="1"/>
    <xf numFmtId="10" fontId="12" fillId="10" borderId="45" xfId="1" applyNumberFormat="1" applyFont="1" applyFill="1" applyBorder="1" applyAlignment="1">
      <alignment horizontal="center" vertical="center"/>
    </xf>
    <xf numFmtId="10" fontId="12" fillId="10" borderId="46" xfId="1" applyNumberFormat="1" applyFont="1" applyFill="1" applyBorder="1" applyAlignment="1">
      <alignment horizontal="center" vertical="center"/>
    </xf>
    <xf numFmtId="10" fontId="12" fillId="11" borderId="47" xfId="1" applyNumberFormat="1" applyFont="1" applyFill="1" applyBorder="1" applyAlignment="1">
      <alignment horizontal="center" vertical="center"/>
    </xf>
    <xf numFmtId="10" fontId="12" fillId="10" borderId="48" xfId="1" applyNumberFormat="1" applyFont="1" applyFill="1" applyBorder="1" applyAlignment="1">
      <alignment horizontal="center" vertical="center"/>
    </xf>
    <xf numFmtId="10" fontId="12" fillId="11" borderId="48" xfId="1" applyNumberFormat="1" applyFont="1" applyFill="1" applyBorder="1" applyAlignment="1">
      <alignment horizontal="center" vertical="center"/>
    </xf>
    <xf numFmtId="10" fontId="12" fillId="0" borderId="52" xfId="1" applyNumberFormat="1" applyFont="1" applyBorder="1" applyAlignment="1">
      <alignment horizontal="center" vertical="center"/>
    </xf>
    <xf numFmtId="0" fontId="12" fillId="0" borderId="53" xfId="0" applyFont="1" applyBorder="1" applyAlignment="1">
      <alignment horizontal="center" vertical="center" wrapText="1"/>
    </xf>
    <xf numFmtId="0" fontId="12" fillId="0" borderId="50" xfId="0" applyFont="1" applyBorder="1" applyAlignment="1">
      <alignment horizontal="center" vertical="center" wrapText="1"/>
    </xf>
    <xf numFmtId="0" fontId="12" fillId="12" borderId="53" xfId="0" applyFont="1" applyFill="1" applyBorder="1" applyAlignment="1">
      <alignment horizontal="center" vertical="center" wrapText="1"/>
    </xf>
    <xf numFmtId="10" fontId="30" fillId="0" borderId="0" xfId="0" applyNumberFormat="1" applyFont="1"/>
    <xf numFmtId="10" fontId="5" fillId="10" borderId="45" xfId="0" applyNumberFormat="1" applyFont="1" applyFill="1" applyBorder="1" applyAlignment="1">
      <alignment horizontal="center" vertical="center"/>
    </xf>
    <xf numFmtId="10" fontId="5" fillId="10" borderId="48" xfId="0" applyNumberFormat="1" applyFont="1" applyFill="1" applyBorder="1" applyAlignment="1">
      <alignment horizontal="center" vertical="center"/>
    </xf>
    <xf numFmtId="10" fontId="5" fillId="11" borderId="48" xfId="0" applyNumberFormat="1" applyFont="1" applyFill="1" applyBorder="1" applyAlignment="1">
      <alignment horizontal="center" vertical="center"/>
    </xf>
    <xf numFmtId="0" fontId="9" fillId="3" borderId="15" xfId="0" applyFont="1" applyFill="1" applyBorder="1" applyAlignment="1">
      <alignment horizontal="center" vertical="center"/>
    </xf>
    <xf numFmtId="0" fontId="9" fillId="3" borderId="19" xfId="0" applyFont="1" applyFill="1" applyBorder="1" applyAlignment="1">
      <alignment horizontal="center" vertical="center"/>
    </xf>
    <xf numFmtId="0" fontId="9" fillId="9" borderId="0" xfId="0" applyFont="1" applyFill="1" applyAlignment="1">
      <alignment vertical="center"/>
    </xf>
    <xf numFmtId="0" fontId="16" fillId="9" borderId="0" xfId="0" applyFont="1" applyFill="1" applyAlignment="1">
      <alignment horizontal="center" vertical="center"/>
    </xf>
    <xf numFmtId="0" fontId="18" fillId="8" borderId="0" xfId="0" applyFont="1" applyFill="1" applyAlignment="1">
      <alignment horizontal="center" vertical="center"/>
    </xf>
    <xf numFmtId="0" fontId="18" fillId="0" borderId="0" xfId="0" applyFont="1" applyAlignment="1">
      <alignment horizontal="center" vertical="center"/>
    </xf>
    <xf numFmtId="0" fontId="56" fillId="5" borderId="15" xfId="0" applyFont="1" applyFill="1" applyBorder="1" applyAlignment="1">
      <alignment horizontal="center" vertical="center" wrapText="1"/>
    </xf>
    <xf numFmtId="0" fontId="16" fillId="5" borderId="15" xfId="0" applyFont="1" applyFill="1" applyBorder="1" applyAlignment="1">
      <alignment horizontal="center" vertical="center" wrapText="1"/>
    </xf>
    <xf numFmtId="0" fontId="16" fillId="7" borderId="15" xfId="0" applyFont="1" applyFill="1" applyBorder="1" applyAlignment="1">
      <alignment horizontal="center" vertical="center" wrapText="1"/>
    </xf>
    <xf numFmtId="0" fontId="17" fillId="5" borderId="55" xfId="0" applyFont="1" applyFill="1" applyBorder="1" applyAlignment="1">
      <alignment horizontal="center" vertical="center" wrapText="1"/>
    </xf>
    <xf numFmtId="0" fontId="24" fillId="5" borderId="55" xfId="0" applyFont="1" applyFill="1" applyBorder="1" applyAlignment="1">
      <alignment horizontal="center" vertical="center" wrapText="1"/>
    </xf>
    <xf numFmtId="10" fontId="16" fillId="5" borderId="55" xfId="0" applyNumberFormat="1" applyFont="1" applyFill="1" applyBorder="1" applyAlignment="1">
      <alignment horizontal="center" vertical="center" wrapText="1"/>
    </xf>
    <xf numFmtId="17" fontId="16" fillId="5" borderId="55" xfId="0" applyNumberFormat="1" applyFont="1" applyFill="1" applyBorder="1" applyAlignment="1">
      <alignment horizontal="center" vertical="center" wrapText="1"/>
    </xf>
    <xf numFmtId="17" fontId="25" fillId="5" borderId="55" xfId="0" applyNumberFormat="1" applyFont="1" applyFill="1" applyBorder="1" applyAlignment="1">
      <alignment horizontal="center" vertical="center" wrapText="1"/>
    </xf>
    <xf numFmtId="17" fontId="25" fillId="5" borderId="56" xfId="0" applyNumberFormat="1" applyFont="1" applyFill="1" applyBorder="1" applyAlignment="1">
      <alignment horizontal="center" vertical="center" wrapText="1"/>
    </xf>
    <xf numFmtId="17" fontId="25" fillId="5" borderId="57" xfId="0" applyNumberFormat="1" applyFont="1" applyFill="1" applyBorder="1" applyAlignment="1">
      <alignment horizontal="center" vertical="center" wrapText="1"/>
    </xf>
    <xf numFmtId="164" fontId="19" fillId="8" borderId="15" xfId="3" applyNumberFormat="1" applyFont="1" applyFill="1" applyBorder="1" applyAlignment="1">
      <alignment vertical="center" wrapText="1"/>
    </xf>
    <xf numFmtId="0" fontId="4" fillId="0" borderId="15" xfId="0" applyFont="1" applyBorder="1" applyAlignment="1">
      <alignment horizontal="center" vertical="center"/>
    </xf>
    <xf numFmtId="10" fontId="5" fillId="0" borderId="15" xfId="0" applyNumberFormat="1" applyFont="1" applyBorder="1" applyAlignment="1">
      <alignment horizontal="center" vertical="center"/>
    </xf>
    <xf numFmtId="10" fontId="5" fillId="0" borderId="19" xfId="0" applyNumberFormat="1" applyFont="1" applyBorder="1" applyAlignment="1">
      <alignment horizontal="center" vertical="center"/>
    </xf>
    <xf numFmtId="164" fontId="35" fillId="6" borderId="15" xfId="3" applyNumberFormat="1" applyFont="1" applyFill="1" applyBorder="1" applyAlignment="1">
      <alignment vertical="center" wrapText="1"/>
    </xf>
    <xf numFmtId="0" fontId="7" fillId="6" borderId="15" xfId="0" applyFont="1" applyFill="1" applyBorder="1" applyAlignment="1">
      <alignment horizontal="center" vertical="center"/>
    </xf>
    <xf numFmtId="10" fontId="7" fillId="6" borderId="15" xfId="0" applyNumberFormat="1" applyFont="1" applyFill="1" applyBorder="1" applyAlignment="1" applyProtection="1">
      <alignment horizontal="center" vertical="center"/>
      <protection locked="0"/>
    </xf>
    <xf numFmtId="10" fontId="7" fillId="6" borderId="19" xfId="0" applyNumberFormat="1" applyFont="1" applyFill="1" applyBorder="1" applyAlignment="1" applyProtection="1">
      <alignment horizontal="center" vertical="center"/>
      <protection locked="0"/>
    </xf>
    <xf numFmtId="0" fontId="60" fillId="0" borderId="15" xfId="0" applyFont="1" applyBorder="1" applyAlignment="1">
      <alignment horizontal="center" vertical="center" wrapText="1"/>
    </xf>
    <xf numFmtId="0" fontId="10" fillId="8" borderId="20" xfId="0" applyFont="1" applyFill="1" applyBorder="1" applyAlignment="1">
      <alignment horizontal="center"/>
    </xf>
    <xf numFmtId="10" fontId="4" fillId="0" borderId="15" xfId="0" applyNumberFormat="1" applyFont="1" applyBorder="1" applyAlignment="1">
      <alignment horizontal="center" vertical="center"/>
    </xf>
    <xf numFmtId="10" fontId="4" fillId="0" borderId="19" xfId="0" applyNumberFormat="1" applyFont="1" applyBorder="1" applyAlignment="1">
      <alignment horizontal="center" vertical="center"/>
    </xf>
    <xf numFmtId="0" fontId="4" fillId="8" borderId="15" xfId="0" applyFont="1" applyFill="1" applyBorder="1" applyAlignment="1">
      <alignment horizontal="center" vertical="center"/>
    </xf>
    <xf numFmtId="10" fontId="5" fillId="8" borderId="15" xfId="0" applyNumberFormat="1" applyFont="1" applyFill="1" applyBorder="1" applyAlignment="1">
      <alignment horizontal="center" vertical="center"/>
    </xf>
    <xf numFmtId="164" fontId="19" fillId="8" borderId="15" xfId="3" applyNumberFormat="1" applyFont="1" applyFill="1" applyBorder="1" applyAlignment="1">
      <alignment vertical="center"/>
    </xf>
    <xf numFmtId="164" fontId="35" fillId="6" borderId="15" xfId="3" applyNumberFormat="1" applyFont="1" applyFill="1" applyBorder="1" applyAlignment="1">
      <alignment vertical="center"/>
    </xf>
    <xf numFmtId="0" fontId="55" fillId="8" borderId="20" xfId="0" applyFont="1" applyFill="1" applyBorder="1" applyAlignment="1">
      <alignment horizontal="left" vertical="center" wrapText="1"/>
    </xf>
    <xf numFmtId="10" fontId="5" fillId="8" borderId="19" xfId="0" applyNumberFormat="1" applyFont="1" applyFill="1" applyBorder="1" applyAlignment="1">
      <alignment horizontal="center" vertical="center"/>
    </xf>
    <xf numFmtId="10" fontId="4" fillId="8" borderId="15" xfId="0" applyNumberFormat="1" applyFont="1" applyFill="1" applyBorder="1" applyAlignment="1">
      <alignment horizontal="center" vertical="center"/>
    </xf>
    <xf numFmtId="164" fontId="35" fillId="8" borderId="15" xfId="3" applyNumberFormat="1" applyFont="1" applyFill="1" applyBorder="1" applyAlignment="1">
      <alignment vertical="center" wrapText="1"/>
    </xf>
    <xf numFmtId="0" fontId="7" fillId="6" borderId="17" xfId="0" applyFont="1" applyFill="1" applyBorder="1" applyAlignment="1">
      <alignment horizontal="center" vertical="center"/>
    </xf>
    <xf numFmtId="10" fontId="7" fillId="6" borderId="17" xfId="0" applyNumberFormat="1" applyFont="1" applyFill="1" applyBorder="1" applyAlignment="1" applyProtection="1">
      <alignment horizontal="center" vertical="center"/>
      <protection locked="0"/>
    </xf>
    <xf numFmtId="10" fontId="7" fillId="6" borderId="30" xfId="0" applyNumberFormat="1" applyFont="1" applyFill="1" applyBorder="1" applyAlignment="1" applyProtection="1">
      <alignment horizontal="center" vertical="center"/>
      <protection locked="0"/>
    </xf>
    <xf numFmtId="164" fontId="23" fillId="8" borderId="71" xfId="3" applyNumberFormat="1" applyFont="1" applyFill="1" applyBorder="1" applyAlignment="1">
      <alignment vertical="center" wrapText="1"/>
    </xf>
    <xf numFmtId="164" fontId="35" fillId="6" borderId="76" xfId="3" applyNumberFormat="1" applyFont="1" applyFill="1" applyBorder="1" applyAlignment="1">
      <alignment vertical="center" wrapText="1"/>
    </xf>
    <xf numFmtId="0" fontId="7" fillId="6" borderId="76" xfId="0" applyFont="1" applyFill="1" applyBorder="1" applyAlignment="1">
      <alignment horizontal="center" vertical="center"/>
    </xf>
    <xf numFmtId="0" fontId="11" fillId="8" borderId="0" xfId="0" applyFont="1" applyFill="1" applyAlignment="1">
      <alignment horizontal="center" vertical="center"/>
    </xf>
    <xf numFmtId="0" fontId="11" fillId="8" borderId="0" xfId="0" applyFont="1" applyFill="1" applyAlignment="1">
      <alignment horizontal="left" vertical="center"/>
    </xf>
    <xf numFmtId="10" fontId="55" fillId="10" borderId="45" xfId="1" applyNumberFormat="1" applyFont="1" applyFill="1" applyBorder="1" applyAlignment="1">
      <alignment horizontal="center"/>
    </xf>
    <xf numFmtId="10" fontId="55" fillId="10" borderId="46" xfId="1" applyNumberFormat="1" applyFont="1" applyFill="1" applyBorder="1" applyAlignment="1">
      <alignment horizontal="center"/>
    </xf>
    <xf numFmtId="10" fontId="55" fillId="11" borderId="47" xfId="1" applyNumberFormat="1" applyFont="1" applyFill="1" applyBorder="1" applyAlignment="1">
      <alignment horizontal="center"/>
    </xf>
    <xf numFmtId="10" fontId="12" fillId="10" borderId="77" xfId="1" applyNumberFormat="1" applyFont="1" applyFill="1" applyBorder="1" applyAlignment="1">
      <alignment horizontal="center" vertical="center"/>
    </xf>
    <xf numFmtId="10" fontId="12" fillId="11" borderId="78" xfId="1" applyNumberFormat="1" applyFont="1" applyFill="1" applyBorder="1" applyAlignment="1">
      <alignment horizontal="center" vertical="center"/>
    </xf>
    <xf numFmtId="10" fontId="12" fillId="8" borderId="0" xfId="1" applyNumberFormat="1" applyFont="1" applyFill="1" applyBorder="1" applyAlignment="1">
      <alignment horizontal="center" vertical="center"/>
    </xf>
    <xf numFmtId="10" fontId="12" fillId="0" borderId="52" xfId="3" applyNumberFormat="1" applyFont="1" applyBorder="1" applyAlignment="1">
      <alignment horizontal="center" vertical="center"/>
    </xf>
    <xf numFmtId="0" fontId="12" fillId="8" borderId="0" xfId="0" applyFont="1" applyFill="1" applyAlignment="1">
      <alignment horizontal="center" vertical="center" wrapText="1"/>
    </xf>
    <xf numFmtId="0" fontId="9" fillId="3" borderId="1" xfId="0" applyFont="1" applyFill="1" applyBorder="1" applyAlignment="1">
      <alignment horizontal="center" vertical="center"/>
    </xf>
    <xf numFmtId="0" fontId="15" fillId="8" borderId="0" xfId="5" applyFill="1"/>
    <xf numFmtId="0" fontId="15" fillId="0" borderId="0" xfId="5"/>
    <xf numFmtId="0" fontId="56" fillId="5" borderId="1" xfId="5" applyFont="1" applyFill="1" applyBorder="1" applyAlignment="1">
      <alignment horizontal="center" vertical="center" wrapText="1"/>
    </xf>
    <xf numFmtId="0" fontId="16" fillId="7" borderId="1" xfId="0" applyFont="1" applyFill="1" applyBorder="1" applyAlignment="1">
      <alignment horizontal="center" vertical="center" wrapText="1"/>
    </xf>
    <xf numFmtId="0" fontId="63" fillId="5" borderId="1" xfId="5" applyFont="1" applyFill="1" applyBorder="1" applyAlignment="1">
      <alignment horizontal="center" vertical="center" wrapText="1"/>
    </xf>
    <xf numFmtId="10" fontId="56" fillId="5" borderId="1" xfId="5" applyNumberFormat="1" applyFont="1" applyFill="1" applyBorder="1" applyAlignment="1">
      <alignment horizontal="center" vertical="center" wrapText="1"/>
    </xf>
    <xf numFmtId="17" fontId="56" fillId="5" borderId="1" xfId="5" applyNumberFormat="1" applyFont="1" applyFill="1" applyBorder="1" applyAlignment="1">
      <alignment horizontal="center" vertical="center" wrapText="1"/>
    </xf>
    <xf numFmtId="17" fontId="16" fillId="5" borderId="1" xfId="0" applyNumberFormat="1" applyFont="1" applyFill="1" applyBorder="1" applyAlignment="1">
      <alignment horizontal="center" vertical="center" wrapText="1"/>
    </xf>
    <xf numFmtId="17" fontId="25" fillId="5" borderId="1" xfId="0" applyNumberFormat="1" applyFont="1" applyFill="1" applyBorder="1" applyAlignment="1">
      <alignment horizontal="center" vertical="center" wrapText="1"/>
    </xf>
    <xf numFmtId="164" fontId="22" fillId="0" borderId="1" xfId="3" applyNumberFormat="1" applyFont="1" applyFill="1" applyBorder="1" applyAlignment="1">
      <alignment horizontal="center" vertical="center" wrapText="1"/>
    </xf>
    <xf numFmtId="0" fontId="4" fillId="0" borderId="1" xfId="5" applyFont="1" applyBorder="1" applyAlignment="1">
      <alignment horizontal="center" vertical="center"/>
    </xf>
    <xf numFmtId="10" fontId="5" fillId="0" borderId="1" xfId="5" applyNumberFormat="1" applyFont="1" applyBorder="1" applyAlignment="1">
      <alignment horizontal="center" vertical="center"/>
    </xf>
    <xf numFmtId="164" fontId="35" fillId="6" borderId="1" xfId="3" applyNumberFormat="1" applyFont="1" applyFill="1" applyBorder="1" applyAlignment="1">
      <alignment horizontal="center" vertical="center" wrapText="1"/>
    </xf>
    <xf numFmtId="0" fontId="7" fillId="6" borderId="1" xfId="5" applyFont="1" applyFill="1" applyBorder="1" applyAlignment="1">
      <alignment horizontal="center" vertical="center"/>
    </xf>
    <xf numFmtId="10" fontId="7" fillId="6" borderId="1" xfId="5" applyNumberFormat="1" applyFont="1" applyFill="1" applyBorder="1" applyAlignment="1" applyProtection="1">
      <alignment horizontal="center" vertical="center"/>
      <protection locked="0"/>
    </xf>
    <xf numFmtId="10" fontId="5" fillId="8" borderId="1" xfId="5" applyNumberFormat="1" applyFont="1" applyFill="1" applyBorder="1" applyAlignment="1">
      <alignment horizontal="center" vertical="center"/>
    </xf>
    <xf numFmtId="164" fontId="22" fillId="0" borderId="6" xfId="3" applyNumberFormat="1" applyFont="1" applyFill="1" applyBorder="1" applyAlignment="1">
      <alignment horizontal="center" vertical="center" wrapText="1" readingOrder="1"/>
    </xf>
    <xf numFmtId="164" fontId="35" fillId="6" borderId="6" xfId="3" applyNumberFormat="1" applyFont="1" applyFill="1" applyBorder="1" applyAlignment="1">
      <alignment horizontal="center" vertical="center" wrapText="1" readingOrder="1"/>
    </xf>
    <xf numFmtId="164" fontId="35" fillId="0" borderId="6" xfId="3" applyNumberFormat="1" applyFont="1" applyFill="1" applyBorder="1" applyAlignment="1">
      <alignment horizontal="center" vertical="center" wrapText="1" readingOrder="1"/>
    </xf>
    <xf numFmtId="10" fontId="64" fillId="0" borderId="6" xfId="0" applyNumberFormat="1" applyFont="1" applyBorder="1" applyAlignment="1">
      <alignment horizontal="center" vertical="center"/>
    </xf>
    <xf numFmtId="10" fontId="64" fillId="0" borderId="14" xfId="0" applyNumberFormat="1" applyFont="1" applyBorder="1" applyAlignment="1">
      <alignment horizontal="center" vertical="center"/>
    </xf>
    <xf numFmtId="10" fontId="7" fillId="6" borderId="6" xfId="0" applyNumberFormat="1" applyFont="1" applyFill="1" applyBorder="1" applyAlignment="1">
      <alignment horizontal="center" vertical="center"/>
    </xf>
    <xf numFmtId="164" fontId="22" fillId="8" borderId="1" xfId="3" applyNumberFormat="1" applyFont="1" applyFill="1" applyBorder="1" applyAlignment="1">
      <alignment horizontal="center" vertical="center" wrapText="1"/>
    </xf>
    <xf numFmtId="0" fontId="15" fillId="8" borderId="0" xfId="5" applyFill="1" applyAlignment="1">
      <alignment wrapText="1"/>
    </xf>
    <xf numFmtId="0" fontId="15" fillId="8" borderId="0" xfId="5" applyFill="1" applyAlignment="1">
      <alignment horizontal="center"/>
    </xf>
    <xf numFmtId="0" fontId="15" fillId="8" borderId="0" xfId="5" applyFill="1" applyAlignment="1">
      <alignment horizontal="center" wrapText="1"/>
    </xf>
    <xf numFmtId="10" fontId="5" fillId="10" borderId="2" xfId="0" applyNumberFormat="1" applyFont="1" applyFill="1" applyBorder="1" applyAlignment="1">
      <alignment horizontal="center" vertical="center"/>
    </xf>
    <xf numFmtId="10" fontId="5" fillId="12" borderId="2" xfId="0" applyNumberFormat="1" applyFont="1" applyFill="1" applyBorder="1" applyAlignment="1">
      <alignment horizontal="center" vertical="center"/>
    </xf>
    <xf numFmtId="0" fontId="66" fillId="8" borderId="0" xfId="5" applyFont="1" applyFill="1"/>
    <xf numFmtId="10" fontId="5" fillId="10" borderId="80" xfId="0" applyNumberFormat="1" applyFont="1" applyFill="1" applyBorder="1" applyAlignment="1">
      <alignment horizontal="center" vertical="center"/>
    </xf>
    <xf numFmtId="10" fontId="5" fillId="10" borderId="81" xfId="0" applyNumberFormat="1" applyFont="1" applyFill="1" applyBorder="1" applyAlignment="1">
      <alignment horizontal="center" vertical="center"/>
    </xf>
    <xf numFmtId="10" fontId="5" fillId="12" borderId="82" xfId="0" applyNumberFormat="1" applyFont="1" applyFill="1" applyBorder="1" applyAlignment="1">
      <alignment horizontal="center" vertical="center"/>
    </xf>
    <xf numFmtId="0" fontId="15" fillId="8" borderId="0" xfId="0" applyFont="1" applyFill="1"/>
    <xf numFmtId="0" fontId="15" fillId="0" borderId="0" xfId="0" applyFont="1"/>
    <xf numFmtId="0" fontId="56" fillId="5" borderId="1" xfId="0" applyFont="1" applyFill="1" applyBorder="1" applyAlignment="1">
      <alignment horizontal="center" vertical="center" wrapText="1"/>
    </xf>
    <xf numFmtId="0" fontId="16" fillId="5" borderId="1" xfId="0" applyFont="1" applyFill="1" applyBorder="1" applyAlignment="1">
      <alignment horizontal="center" vertical="center" wrapText="1"/>
    </xf>
    <xf numFmtId="0" fontId="17" fillId="5" borderId="1" xfId="0" applyFont="1" applyFill="1" applyBorder="1" applyAlignment="1">
      <alignment horizontal="center" vertical="center" wrapText="1"/>
    </xf>
    <xf numFmtId="164" fontId="19" fillId="8" borderId="1" xfId="1" applyNumberFormat="1" applyFont="1" applyFill="1" applyBorder="1" applyAlignment="1">
      <alignment vertical="center" wrapText="1"/>
    </xf>
    <xf numFmtId="0" fontId="4" fillId="0" borderId="1" xfId="0" applyFont="1" applyBorder="1" applyAlignment="1">
      <alignment horizontal="center" vertical="center"/>
    </xf>
    <xf numFmtId="164" fontId="35" fillId="6" borderId="1" xfId="1" applyNumberFormat="1" applyFont="1" applyFill="1" applyBorder="1" applyAlignment="1">
      <alignment vertical="center" wrapText="1"/>
    </xf>
    <xf numFmtId="0" fontId="7" fillId="6" borderId="1" xfId="0" applyFont="1" applyFill="1" applyBorder="1" applyAlignment="1">
      <alignment horizontal="center" vertical="center"/>
    </xf>
    <xf numFmtId="10" fontId="5" fillId="8" borderId="1" xfId="0" applyNumberFormat="1" applyFont="1" applyFill="1" applyBorder="1" applyAlignment="1" applyProtection="1">
      <alignment horizontal="center" vertical="center"/>
      <protection locked="0"/>
    </xf>
    <xf numFmtId="0" fontId="68" fillId="0" borderId="0" xfId="0" applyFont="1" applyAlignment="1">
      <alignment horizontal="center" vertical="center"/>
    </xf>
    <xf numFmtId="0" fontId="13" fillId="0" borderId="0" xfId="0" applyFont="1" applyAlignment="1">
      <alignment horizontal="left" vertical="center" wrapText="1"/>
    </xf>
    <xf numFmtId="0" fontId="69" fillId="0" borderId="0" xfId="0" applyFont="1" applyAlignment="1">
      <alignment horizontal="center" vertical="center"/>
    </xf>
    <xf numFmtId="10" fontId="6" fillId="10" borderId="45" xfId="1" applyNumberFormat="1" applyFont="1" applyFill="1" applyBorder="1" applyAlignment="1">
      <alignment horizontal="center" vertical="center"/>
    </xf>
    <xf numFmtId="10" fontId="6" fillId="10" borderId="46" xfId="1" applyNumberFormat="1" applyFont="1" applyFill="1" applyBorder="1" applyAlignment="1">
      <alignment horizontal="center" vertical="center"/>
    </xf>
    <xf numFmtId="10" fontId="5" fillId="12" borderId="47" xfId="1" applyNumberFormat="1" applyFont="1" applyFill="1" applyBorder="1" applyAlignment="1">
      <alignment horizontal="center" vertical="center"/>
    </xf>
    <xf numFmtId="10" fontId="70" fillId="8" borderId="83" xfId="1" applyNumberFormat="1" applyFont="1" applyFill="1" applyBorder="1" applyAlignment="1">
      <alignment horizontal="center" vertical="center"/>
    </xf>
    <xf numFmtId="10" fontId="6" fillId="10" borderId="48" xfId="1" applyNumberFormat="1" applyFont="1" applyFill="1" applyBorder="1" applyAlignment="1">
      <alignment horizontal="center" vertical="center"/>
    </xf>
    <xf numFmtId="10" fontId="6" fillId="10" borderId="77" xfId="1" applyNumberFormat="1" applyFont="1" applyFill="1" applyBorder="1" applyAlignment="1">
      <alignment horizontal="center" vertical="center"/>
    </xf>
    <xf numFmtId="10" fontId="5" fillId="12" borderId="78" xfId="1" applyNumberFormat="1" applyFont="1" applyFill="1" applyBorder="1" applyAlignment="1">
      <alignment horizontal="center" vertical="center"/>
    </xf>
    <xf numFmtId="10" fontId="70" fillId="8" borderId="0" xfId="1" applyNumberFormat="1" applyFont="1" applyFill="1" applyBorder="1" applyAlignment="1">
      <alignment horizontal="center" vertical="center"/>
    </xf>
    <xf numFmtId="10" fontId="63" fillId="8" borderId="0" xfId="0" applyNumberFormat="1" applyFont="1" applyFill="1" applyAlignment="1">
      <alignment horizontal="center" vertical="center"/>
    </xf>
    <xf numFmtId="10" fontId="63" fillId="8" borderId="0" xfId="0" applyNumberFormat="1" applyFont="1" applyFill="1" applyAlignment="1">
      <alignment vertical="center"/>
    </xf>
    <xf numFmtId="0" fontId="70" fillId="8" borderId="0" xfId="0" applyFont="1" applyFill="1" applyAlignment="1">
      <alignment vertical="center"/>
    </xf>
    <xf numFmtId="0" fontId="70" fillId="8" borderId="0" xfId="0" applyFont="1" applyFill="1" applyAlignment="1">
      <alignment horizontal="center" vertical="center" wrapText="1"/>
    </xf>
    <xf numFmtId="0" fontId="71" fillId="0" borderId="0" xfId="0" applyFont="1" applyAlignment="1">
      <alignment horizontal="center" vertical="center"/>
    </xf>
    <xf numFmtId="0" fontId="72" fillId="0" borderId="0" xfId="0" applyFont="1" applyAlignment="1">
      <alignment horizontal="left" vertical="center"/>
    </xf>
    <xf numFmtId="0" fontId="73" fillId="0" borderId="0" xfId="0" applyFont="1" applyAlignment="1">
      <alignment horizontal="center" vertical="center"/>
    </xf>
    <xf numFmtId="10" fontId="4" fillId="6" borderId="1" xfId="0" applyNumberFormat="1" applyFont="1" applyFill="1" applyBorder="1" applyAlignment="1">
      <alignment horizontal="center" vertical="center"/>
    </xf>
    <xf numFmtId="0" fontId="56" fillId="5" borderId="6" xfId="5" applyFont="1" applyFill="1" applyBorder="1" applyAlignment="1">
      <alignment horizontal="center" vertical="center" wrapText="1"/>
    </xf>
    <xf numFmtId="0" fontId="16" fillId="5" borderId="6" xfId="5" applyFont="1" applyFill="1" applyBorder="1" applyAlignment="1">
      <alignment horizontal="center" vertical="center" wrapText="1"/>
    </xf>
    <xf numFmtId="0" fontId="17" fillId="5" borderId="0" xfId="5" applyFont="1" applyFill="1" applyAlignment="1">
      <alignment horizontal="center" vertical="center" wrapText="1"/>
    </xf>
    <xf numFmtId="0" fontId="17" fillId="5" borderId="6" xfId="5" applyFont="1" applyFill="1" applyBorder="1" applyAlignment="1">
      <alignment horizontal="center" vertical="center" wrapText="1"/>
    </xf>
    <xf numFmtId="10" fontId="16" fillId="5" borderId="6" xfId="5" applyNumberFormat="1" applyFont="1" applyFill="1" applyBorder="1" applyAlignment="1">
      <alignment horizontal="center" vertical="center" wrapText="1"/>
    </xf>
    <xf numFmtId="17" fontId="16" fillId="5" borderId="6" xfId="5" applyNumberFormat="1" applyFont="1" applyFill="1" applyBorder="1" applyAlignment="1">
      <alignment horizontal="center" vertical="center" wrapText="1"/>
    </xf>
    <xf numFmtId="164" fontId="19" fillId="8" borderId="6" xfId="8" applyNumberFormat="1" applyFont="1" applyFill="1" applyBorder="1" applyAlignment="1">
      <alignment vertical="center" wrapText="1"/>
    </xf>
    <xf numFmtId="0" fontId="5" fillId="8" borderId="6" xfId="5" applyFont="1" applyFill="1" applyBorder="1" applyAlignment="1">
      <alignment horizontal="center" vertical="center"/>
    </xf>
    <xf numFmtId="10" fontId="5" fillId="8" borderId="6" xfId="5" applyNumberFormat="1" applyFont="1" applyFill="1" applyBorder="1" applyAlignment="1">
      <alignment horizontal="center" vertical="center"/>
    </xf>
    <xf numFmtId="164" fontId="35" fillId="6" borderId="6" xfId="8" applyNumberFormat="1" applyFont="1" applyFill="1" applyBorder="1" applyAlignment="1">
      <alignment vertical="center" wrapText="1"/>
    </xf>
    <xf numFmtId="0" fontId="7" fillId="6" borderId="6" xfId="5" applyFont="1" applyFill="1" applyBorder="1" applyAlignment="1">
      <alignment horizontal="center" vertical="center"/>
    </xf>
    <xf numFmtId="10" fontId="7" fillId="6" borderId="6" xfId="9" applyNumberFormat="1" applyFont="1" applyFill="1" applyBorder="1" applyAlignment="1" applyProtection="1">
      <alignment horizontal="center" vertical="center"/>
      <protection locked="0"/>
    </xf>
    <xf numFmtId="164" fontId="19" fillId="8" borderId="6" xfId="8" applyNumberFormat="1" applyFont="1" applyFill="1" applyBorder="1" applyAlignment="1">
      <alignment vertical="center"/>
    </xf>
    <xf numFmtId="10" fontId="4" fillId="8" borderId="6" xfId="9" applyNumberFormat="1" applyFont="1" applyFill="1" applyBorder="1" applyAlignment="1" applyProtection="1">
      <alignment horizontal="center" vertical="center"/>
      <protection locked="0"/>
    </xf>
    <xf numFmtId="0" fontId="4" fillId="0" borderId="6" xfId="5" applyFont="1" applyBorder="1" applyAlignment="1">
      <alignment horizontal="center" vertical="center"/>
    </xf>
    <xf numFmtId="10" fontId="7" fillId="6" borderId="6" xfId="5" applyNumberFormat="1" applyFont="1" applyFill="1" applyBorder="1" applyAlignment="1" applyProtection="1">
      <alignment horizontal="center" vertical="center"/>
      <protection locked="0"/>
    </xf>
    <xf numFmtId="10" fontId="5" fillId="0" borderId="6" xfId="5" applyNumberFormat="1" applyFont="1" applyBorder="1" applyAlignment="1">
      <alignment horizontal="center" vertical="center"/>
    </xf>
    <xf numFmtId="0" fontId="4" fillId="8" borderId="6" xfId="5" applyFont="1" applyFill="1" applyBorder="1" applyAlignment="1">
      <alignment horizontal="center" vertical="center"/>
    </xf>
    <xf numFmtId="0" fontId="7" fillId="8" borderId="6" xfId="5" applyFont="1" applyFill="1" applyBorder="1" applyAlignment="1">
      <alignment horizontal="center" vertical="center"/>
    </xf>
    <xf numFmtId="0" fontId="18" fillId="8" borderId="0" xfId="5" applyFont="1" applyFill="1"/>
    <xf numFmtId="164" fontId="35" fillId="8" borderId="6" xfId="3" applyNumberFormat="1" applyFont="1" applyFill="1" applyBorder="1" applyAlignment="1">
      <alignment vertical="center" wrapText="1"/>
    </xf>
    <xf numFmtId="164" fontId="19" fillId="8" borderId="1" xfId="3" applyNumberFormat="1" applyFont="1" applyFill="1" applyBorder="1" applyAlignment="1">
      <alignment vertical="center" wrapText="1"/>
    </xf>
    <xf numFmtId="0" fontId="4" fillId="8" borderId="27" xfId="5" applyFont="1" applyFill="1" applyBorder="1" applyAlignment="1">
      <alignment horizontal="center" vertical="center"/>
    </xf>
    <xf numFmtId="10" fontId="12" fillId="8" borderId="1" xfId="5" applyNumberFormat="1" applyFont="1" applyFill="1" applyBorder="1" applyAlignment="1">
      <alignment horizontal="center" vertical="center"/>
    </xf>
    <xf numFmtId="10" fontId="5" fillId="0" borderId="26" xfId="0" applyNumberFormat="1" applyFont="1" applyBorder="1" applyAlignment="1">
      <alignment horizontal="center" vertical="center"/>
    </xf>
    <xf numFmtId="0" fontId="7" fillId="6" borderId="27" xfId="5" applyFont="1" applyFill="1" applyBorder="1" applyAlignment="1">
      <alignment horizontal="center" vertical="center"/>
    </xf>
    <xf numFmtId="10" fontId="7" fillId="6" borderId="26" xfId="0" applyNumberFormat="1" applyFont="1" applyFill="1" applyBorder="1" applyAlignment="1">
      <alignment horizontal="center" vertical="center"/>
    </xf>
    <xf numFmtId="0" fontId="73" fillId="8" borderId="0" xfId="5" applyFont="1" applyFill="1"/>
    <xf numFmtId="0" fontId="73" fillId="0" borderId="0" xfId="5" applyFont="1"/>
    <xf numFmtId="0" fontId="15" fillId="0" borderId="0" xfId="5" applyAlignment="1">
      <alignment horizontal="center"/>
    </xf>
    <xf numFmtId="10" fontId="12" fillId="10" borderId="1" xfId="1" applyNumberFormat="1" applyFont="1" applyFill="1" applyBorder="1" applyAlignment="1">
      <alignment horizontal="center" vertical="center"/>
    </xf>
    <xf numFmtId="10" fontId="12" fillId="12" borderId="1" xfId="1" applyNumberFormat="1" applyFont="1" applyFill="1" applyBorder="1" applyAlignment="1">
      <alignment horizontal="center" vertical="center"/>
    </xf>
    <xf numFmtId="17" fontId="16" fillId="5" borderId="90" xfId="0" applyNumberFormat="1" applyFont="1" applyFill="1" applyBorder="1" applyAlignment="1">
      <alignment horizontal="center" vertical="center" wrapText="1"/>
    </xf>
    <xf numFmtId="17" fontId="25" fillId="5" borderId="91" xfId="0" applyNumberFormat="1" applyFont="1" applyFill="1" applyBorder="1" applyAlignment="1">
      <alignment horizontal="center" vertical="center" wrapText="1"/>
    </xf>
    <xf numFmtId="0" fontId="61" fillId="0" borderId="6" xfId="5" applyFont="1" applyBorder="1" applyAlignment="1">
      <alignment horizontal="center" vertical="center"/>
    </xf>
    <xf numFmtId="10" fontId="12" fillId="0" borderId="6" xfId="5" applyNumberFormat="1" applyFont="1" applyBorder="1" applyAlignment="1">
      <alignment horizontal="center" vertical="center"/>
    </xf>
    <xf numFmtId="10" fontId="12" fillId="8" borderId="6" xfId="5" applyNumberFormat="1" applyFont="1" applyFill="1" applyBorder="1" applyAlignment="1">
      <alignment horizontal="center" vertical="center"/>
    </xf>
    <xf numFmtId="10" fontId="50" fillId="8" borderId="26" xfId="0" applyNumberFormat="1" applyFont="1" applyFill="1" applyBorder="1" applyAlignment="1">
      <alignment horizontal="center" vertical="center"/>
    </xf>
    <xf numFmtId="10" fontId="50" fillId="8" borderId="26" xfId="0" applyNumberFormat="1" applyFont="1" applyFill="1" applyBorder="1" applyAlignment="1">
      <alignment horizontal="right" vertical="center"/>
    </xf>
    <xf numFmtId="0" fontId="12" fillId="0" borderId="6" xfId="5" applyFont="1" applyBorder="1" applyAlignment="1">
      <alignment horizontal="center" vertical="center" wrapText="1"/>
    </xf>
    <xf numFmtId="10" fontId="61" fillId="0" borderId="6" xfId="5" applyNumberFormat="1" applyFont="1" applyBorder="1" applyAlignment="1">
      <alignment horizontal="center" vertical="center" wrapText="1"/>
    </xf>
    <xf numFmtId="10" fontId="77" fillId="0" borderId="6" xfId="5" applyNumberFormat="1" applyFont="1" applyBorder="1" applyAlignment="1">
      <alignment horizontal="center" vertical="center"/>
    </xf>
    <xf numFmtId="0" fontId="61" fillId="0" borderId="6" xfId="0" applyFont="1" applyBorder="1" applyAlignment="1">
      <alignment horizontal="center" vertical="center"/>
    </xf>
    <xf numFmtId="10" fontId="12" fillId="0" borderId="6" xfId="0" applyNumberFormat="1" applyFont="1" applyBorder="1" applyAlignment="1">
      <alignment horizontal="center" vertical="center"/>
    </xf>
    <xf numFmtId="10" fontId="7" fillId="6" borderId="8" xfId="0" applyNumberFormat="1" applyFont="1" applyFill="1" applyBorder="1" applyAlignment="1">
      <alignment horizontal="center" vertical="center"/>
    </xf>
    <xf numFmtId="0" fontId="78" fillId="0" borderId="0" xfId="5" applyFont="1"/>
    <xf numFmtId="10" fontId="12" fillId="12" borderId="47" xfId="1" applyNumberFormat="1" applyFont="1" applyFill="1" applyBorder="1" applyAlignment="1">
      <alignment horizontal="center" vertical="center"/>
    </xf>
    <xf numFmtId="0" fontId="15" fillId="8" borderId="28" xfId="5" applyFill="1" applyBorder="1"/>
    <xf numFmtId="10" fontId="12" fillId="12" borderId="78" xfId="1" applyNumberFormat="1" applyFont="1" applyFill="1" applyBorder="1" applyAlignment="1">
      <alignment horizontal="center" vertical="center"/>
    </xf>
    <xf numFmtId="9" fontId="7" fillId="6" borderId="15" xfId="1" applyFont="1" applyFill="1" applyBorder="1" applyAlignment="1" applyProtection="1">
      <alignment horizontal="center" vertical="center"/>
    </xf>
    <xf numFmtId="166" fontId="15" fillId="0" borderId="0" xfId="5" applyNumberFormat="1"/>
    <xf numFmtId="10" fontId="15" fillId="8" borderId="0" xfId="1" applyNumberFormat="1" applyFont="1" applyFill="1"/>
    <xf numFmtId="0" fontId="0" fillId="8" borderId="92" xfId="0" applyFill="1" applyBorder="1"/>
    <xf numFmtId="0" fontId="0" fillId="0" borderId="93" xfId="0" applyBorder="1"/>
    <xf numFmtId="0" fontId="0" fillId="8" borderId="93" xfId="0" applyFill="1" applyBorder="1"/>
    <xf numFmtId="0" fontId="0" fillId="8" borderId="94" xfId="0" applyFill="1" applyBorder="1"/>
    <xf numFmtId="0" fontId="0" fillId="8" borderId="95" xfId="0" applyFill="1" applyBorder="1"/>
    <xf numFmtId="0" fontId="0" fillId="8" borderId="96" xfId="0" applyFill="1" applyBorder="1"/>
    <xf numFmtId="0" fontId="0" fillId="8" borderId="97" xfId="0" applyFill="1" applyBorder="1"/>
    <xf numFmtId="0" fontId="0" fillId="0" borderId="98" xfId="0" applyBorder="1"/>
    <xf numFmtId="0" fontId="0" fillId="8" borderId="98" xfId="0" applyFill="1" applyBorder="1"/>
    <xf numFmtId="0" fontId="0" fillId="8" borderId="99" xfId="0" applyFill="1" applyBorder="1"/>
    <xf numFmtId="164" fontId="46" fillId="8" borderId="6" xfId="3" applyNumberFormat="1" applyFont="1" applyFill="1" applyBorder="1" applyAlignment="1">
      <alignment vertical="center" wrapText="1"/>
    </xf>
    <xf numFmtId="164" fontId="86" fillId="6" borderId="6" xfId="3" applyNumberFormat="1" applyFont="1" applyFill="1" applyBorder="1" applyAlignment="1">
      <alignment vertical="center" wrapText="1"/>
    </xf>
    <xf numFmtId="0" fontId="27" fillId="8" borderId="2" xfId="0" applyFont="1" applyFill="1" applyBorder="1" applyAlignment="1">
      <alignment vertical="center" textRotation="90" wrapText="1"/>
    </xf>
    <xf numFmtId="0" fontId="27" fillId="8" borderId="8" xfId="0" applyFont="1" applyFill="1" applyBorder="1" applyAlignment="1">
      <alignment vertical="center" textRotation="90" wrapText="1"/>
    </xf>
    <xf numFmtId="0" fontId="27" fillId="8" borderId="3" xfId="0" applyFont="1" applyFill="1" applyBorder="1" applyAlignment="1">
      <alignment vertical="center" textRotation="90" wrapText="1"/>
    </xf>
    <xf numFmtId="0" fontId="27" fillId="8" borderId="28" xfId="0" applyFont="1" applyFill="1" applyBorder="1" applyAlignment="1">
      <alignment vertical="center" textRotation="90" wrapText="1"/>
    </xf>
    <xf numFmtId="164" fontId="46" fillId="8" borderId="27" xfId="3" applyNumberFormat="1" applyFont="1" applyFill="1" applyBorder="1" applyAlignment="1">
      <alignment vertical="center" wrapText="1"/>
    </xf>
    <xf numFmtId="164" fontId="86" fillId="6" borderId="27" xfId="3" applyNumberFormat="1" applyFont="1" applyFill="1" applyBorder="1" applyAlignment="1">
      <alignment vertical="center" wrapText="1"/>
    </xf>
    <xf numFmtId="164" fontId="86" fillId="6" borderId="1" xfId="0" applyNumberFormat="1" applyFont="1" applyFill="1" applyBorder="1" applyAlignment="1" applyProtection="1">
      <alignment horizontal="right" vertical="center"/>
      <protection locked="0"/>
    </xf>
    <xf numFmtId="0" fontId="27" fillId="8" borderId="4" xfId="0" applyFont="1" applyFill="1" applyBorder="1" applyAlignment="1">
      <alignment vertical="center" textRotation="90" wrapText="1"/>
    </xf>
    <xf numFmtId="0" fontId="27" fillId="8" borderId="29" xfId="0" applyFont="1" applyFill="1" applyBorder="1" applyAlignment="1">
      <alignment vertical="center" textRotation="90" wrapText="1"/>
    </xf>
    <xf numFmtId="0" fontId="56" fillId="5" borderId="6" xfId="0" applyFont="1" applyFill="1" applyBorder="1" applyAlignment="1">
      <alignment horizontal="center" vertical="center" wrapText="1"/>
    </xf>
    <xf numFmtId="0" fontId="9" fillId="5" borderId="6" xfId="0" applyFont="1" applyFill="1" applyBorder="1" applyAlignment="1">
      <alignment horizontal="center" vertical="center" wrapText="1"/>
    </xf>
    <xf numFmtId="0" fontId="9" fillId="7" borderId="6" xfId="0" applyFont="1" applyFill="1" applyBorder="1" applyAlignment="1">
      <alignment horizontal="center" vertical="center" wrapText="1"/>
    </xf>
    <xf numFmtId="0" fontId="24" fillId="5" borderId="0" xfId="0" applyFont="1" applyFill="1" applyAlignment="1">
      <alignment horizontal="center" vertical="center" wrapText="1"/>
    </xf>
    <xf numFmtId="10" fontId="9" fillId="5" borderId="6" xfId="0" applyNumberFormat="1" applyFont="1" applyFill="1" applyBorder="1" applyAlignment="1">
      <alignment horizontal="center" vertical="center" wrapText="1"/>
    </xf>
    <xf numFmtId="17" fontId="25" fillId="5" borderId="6" xfId="0" applyNumberFormat="1" applyFont="1" applyFill="1" applyBorder="1" applyAlignment="1">
      <alignment horizontal="center" vertical="center" wrapText="1"/>
    </xf>
    <xf numFmtId="9" fontId="92" fillId="8" borderId="6" xfId="1" applyFont="1" applyFill="1" applyBorder="1" applyAlignment="1">
      <alignment vertical="center" wrapText="1"/>
    </xf>
    <xf numFmtId="9" fontId="35" fillId="6" borderId="6" xfId="1" applyFont="1" applyFill="1" applyBorder="1" applyAlignment="1">
      <alignment vertical="center" wrapText="1"/>
    </xf>
    <xf numFmtId="9" fontId="29" fillId="8" borderId="6" xfId="1" applyFont="1" applyFill="1" applyBorder="1" applyAlignment="1">
      <alignment vertical="center" wrapText="1"/>
    </xf>
    <xf numFmtId="0" fontId="10" fillId="15" borderId="0" xfId="0" applyFont="1" applyFill="1"/>
    <xf numFmtId="0" fontId="5" fillId="0" borderId="0" xfId="0" applyFont="1"/>
    <xf numFmtId="0" fontId="8" fillId="0" borderId="0" xfId="0" applyFont="1" applyAlignment="1">
      <alignment vertical="center"/>
    </xf>
    <xf numFmtId="10" fontId="6" fillId="0" borderId="0" xfId="0" applyNumberFormat="1" applyFont="1" applyAlignment="1">
      <alignment vertical="center" indent="1"/>
    </xf>
    <xf numFmtId="10" fontId="10" fillId="0" borderId="0" xfId="0" applyNumberFormat="1" applyFont="1" applyAlignment="1">
      <alignment horizontal="center" vertical="center"/>
    </xf>
    <xf numFmtId="0" fontId="95" fillId="8" borderId="0" xfId="5" applyFont="1" applyFill="1"/>
    <xf numFmtId="10" fontId="6" fillId="0" borderId="0" xfId="0" applyNumberFormat="1" applyFont="1" applyAlignment="1">
      <alignment vertical="center"/>
    </xf>
    <xf numFmtId="10" fontId="8" fillId="0" borderId="0" xfId="0" applyNumberFormat="1" applyFont="1" applyAlignment="1">
      <alignment horizontal="center" vertical="center"/>
    </xf>
    <xf numFmtId="0" fontId="55" fillId="0" borderId="0" xfId="0" applyFont="1"/>
    <xf numFmtId="0" fontId="11" fillId="0" borderId="0" xfId="0" applyFont="1" applyAlignment="1">
      <alignment vertical="center"/>
    </xf>
    <xf numFmtId="0" fontId="10" fillId="0" borderId="0" xfId="0" applyFont="1" applyAlignment="1">
      <alignment vertical="center" indent="1"/>
    </xf>
    <xf numFmtId="9" fontId="22" fillId="6" borderId="6" xfId="1" applyFont="1" applyFill="1" applyBorder="1" applyAlignment="1">
      <alignment vertical="center" wrapText="1"/>
    </xf>
    <xf numFmtId="9" fontId="38" fillId="8" borderId="6" xfId="1" applyFont="1" applyFill="1" applyBorder="1" applyAlignment="1">
      <alignment horizontal="right" vertical="center" wrapText="1"/>
    </xf>
    <xf numFmtId="9" fontId="100" fillId="6" borderId="6" xfId="1" applyFont="1" applyFill="1" applyBorder="1" applyAlignment="1">
      <alignment horizontal="right" vertical="center" wrapText="1"/>
    </xf>
    <xf numFmtId="9" fontId="47" fillId="8" borderId="27" xfId="1" applyFont="1" applyFill="1" applyBorder="1" applyAlignment="1">
      <alignment horizontal="right" vertical="center" wrapText="1"/>
    </xf>
    <xf numFmtId="9" fontId="100" fillId="6" borderId="27" xfId="1" applyFont="1" applyFill="1" applyBorder="1" applyAlignment="1">
      <alignment horizontal="right" vertical="center" wrapText="1"/>
    </xf>
    <xf numFmtId="164" fontId="23" fillId="8" borderId="6" xfId="3" applyNumberFormat="1" applyFont="1" applyFill="1" applyBorder="1" applyAlignment="1">
      <alignment horizontal="center" vertical="center" wrapText="1"/>
    </xf>
    <xf numFmtId="9" fontId="103" fillId="13" borderId="104" xfId="0" applyNumberFormat="1" applyFont="1" applyFill="1" applyBorder="1" applyAlignment="1">
      <alignment vertical="center" wrapText="1"/>
    </xf>
    <xf numFmtId="9" fontId="35" fillId="17" borderId="104" xfId="0" applyNumberFormat="1" applyFont="1" applyFill="1" applyBorder="1" applyAlignment="1">
      <alignment vertical="center" wrapText="1"/>
    </xf>
    <xf numFmtId="9" fontId="22" fillId="13" borderId="104" xfId="0" applyNumberFormat="1" applyFont="1" applyFill="1" applyBorder="1" applyAlignment="1">
      <alignment vertical="center" wrapText="1"/>
    </xf>
    <xf numFmtId="9" fontId="22" fillId="13" borderId="109" xfId="0" applyNumberFormat="1" applyFont="1" applyFill="1" applyBorder="1" applyAlignment="1">
      <alignment vertical="center" wrapText="1"/>
    </xf>
    <xf numFmtId="9" fontId="35" fillId="17" borderId="109" xfId="0" applyNumberFormat="1" applyFont="1" applyFill="1" applyBorder="1" applyAlignment="1">
      <alignment vertical="center" wrapText="1"/>
    </xf>
    <xf numFmtId="9" fontId="103" fillId="13" borderId="109" xfId="0" applyNumberFormat="1" applyFont="1" applyFill="1" applyBorder="1" applyAlignment="1">
      <alignment vertical="center" wrapText="1"/>
    </xf>
    <xf numFmtId="164" fontId="19" fillId="0" borderId="1" xfId="3" applyNumberFormat="1" applyFont="1" applyFill="1" applyBorder="1" applyAlignment="1">
      <alignment horizontal="center" vertical="center" wrapText="1"/>
    </xf>
    <xf numFmtId="10" fontId="4" fillId="0" borderId="1" xfId="0" applyNumberFormat="1" applyFont="1" applyBorder="1" applyAlignment="1">
      <alignment horizontal="center" vertical="center"/>
    </xf>
    <xf numFmtId="164" fontId="35" fillId="0" borderId="1" xfId="3" applyNumberFormat="1" applyFont="1" applyFill="1" applyBorder="1" applyAlignment="1">
      <alignment horizontal="center" vertical="center" wrapText="1"/>
    </xf>
    <xf numFmtId="0" fontId="7" fillId="0" borderId="1" xfId="0" applyFont="1" applyBorder="1" applyAlignment="1">
      <alignment horizontal="center" vertical="center"/>
    </xf>
    <xf numFmtId="10" fontId="7" fillId="0" borderId="1" xfId="0" applyNumberFormat="1" applyFont="1" applyBorder="1" applyAlignment="1" applyProtection="1">
      <alignment horizontal="center" vertical="center"/>
      <protection locked="0"/>
    </xf>
    <xf numFmtId="164" fontId="35" fillId="6" borderId="6" xfId="3" applyNumberFormat="1" applyFont="1" applyFill="1" applyBorder="1" applyAlignment="1">
      <alignment horizontal="center" vertical="center" wrapText="1"/>
    </xf>
    <xf numFmtId="10" fontId="5" fillId="8" borderId="3" xfId="0" applyNumberFormat="1" applyFont="1" applyFill="1" applyBorder="1" applyAlignment="1">
      <alignment horizontal="center" vertical="center"/>
    </xf>
    <xf numFmtId="10" fontId="5" fillId="0" borderId="3" xfId="0" applyNumberFormat="1" applyFont="1" applyBorder="1" applyAlignment="1">
      <alignment horizontal="center" vertical="center"/>
    </xf>
    <xf numFmtId="0" fontId="27" fillId="8" borderId="3" xfId="0" applyFont="1" applyFill="1" applyBorder="1" applyAlignment="1">
      <alignment horizontal="center" vertical="center" textRotation="90" wrapText="1"/>
    </xf>
    <xf numFmtId="164" fontId="29" fillId="0" borderId="1" xfId="3" applyNumberFormat="1" applyFont="1" applyFill="1" applyBorder="1" applyAlignment="1">
      <alignment horizontal="center" vertical="center" wrapText="1"/>
    </xf>
    <xf numFmtId="0" fontId="27" fillId="8" borderId="3" xfId="5" applyFont="1" applyFill="1" applyBorder="1" applyAlignment="1">
      <alignment horizontal="center" vertical="center" textRotation="90" wrapText="1"/>
    </xf>
    <xf numFmtId="0" fontId="27" fillId="8" borderId="20" xfId="7" applyFont="1" applyFill="1" applyBorder="1" applyAlignment="1">
      <alignment horizontal="center" vertical="center" textRotation="90" wrapText="1"/>
    </xf>
    <xf numFmtId="10" fontId="5" fillId="8" borderId="26" xfId="0" applyNumberFormat="1" applyFont="1" applyFill="1" applyBorder="1" applyAlignment="1">
      <alignment horizontal="center" vertical="center"/>
    </xf>
    <xf numFmtId="0" fontId="61" fillId="8" borderId="6" xfId="5" applyFont="1" applyFill="1" applyBorder="1" applyAlignment="1">
      <alignment horizontal="center" vertical="center"/>
    </xf>
    <xf numFmtId="164" fontId="19" fillId="0" borderId="15" xfId="3" applyNumberFormat="1" applyFont="1" applyFill="1" applyBorder="1" applyAlignment="1">
      <alignment vertical="center"/>
    </xf>
    <xf numFmtId="10" fontId="62" fillId="0" borderId="15" xfId="0" applyNumberFormat="1" applyFont="1" applyBorder="1" applyAlignment="1" applyProtection="1">
      <alignment horizontal="center" vertical="center"/>
      <protection locked="0"/>
    </xf>
    <xf numFmtId="10" fontId="62" fillId="0" borderId="19" xfId="0" applyNumberFormat="1" applyFont="1" applyBorder="1" applyAlignment="1" applyProtection="1">
      <alignment horizontal="center" vertical="center"/>
      <protection locked="0"/>
    </xf>
    <xf numFmtId="0" fontId="7" fillId="0" borderId="15" xfId="0" applyFont="1" applyBorder="1" applyAlignment="1">
      <alignment horizontal="center" vertical="center"/>
    </xf>
    <xf numFmtId="164" fontId="106" fillId="13" borderId="108" xfId="0" applyNumberFormat="1" applyFont="1" applyFill="1" applyBorder="1" applyAlignment="1">
      <alignment vertical="center"/>
    </xf>
    <xf numFmtId="0" fontId="4" fillId="13" borderId="79" xfId="0" applyFont="1" applyFill="1" applyBorder="1" applyAlignment="1">
      <alignment horizontal="center" vertical="center"/>
    </xf>
    <xf numFmtId="10" fontId="64" fillId="13" borderId="79" xfId="0" applyNumberFormat="1" applyFont="1" applyFill="1" applyBorder="1" applyAlignment="1">
      <alignment horizontal="center" vertical="center"/>
    </xf>
    <xf numFmtId="10" fontId="64" fillId="0" borderId="123" xfId="0" applyNumberFormat="1" applyFont="1" applyBorder="1" applyAlignment="1">
      <alignment horizontal="center" vertical="center"/>
    </xf>
    <xf numFmtId="164" fontId="35" fillId="17" borderId="124" xfId="0" applyNumberFormat="1" applyFont="1" applyFill="1" applyBorder="1" applyAlignment="1">
      <alignment vertical="center"/>
    </xf>
    <xf numFmtId="0" fontId="7" fillId="17" borderId="111" xfId="0" applyFont="1" applyFill="1" applyBorder="1" applyAlignment="1">
      <alignment horizontal="center" vertical="center"/>
    </xf>
    <xf numFmtId="164" fontId="19" fillId="8" borderId="24" xfId="3" applyNumberFormat="1" applyFont="1" applyFill="1" applyBorder="1" applyAlignment="1">
      <alignment vertical="center"/>
    </xf>
    <xf numFmtId="164" fontId="35" fillId="6" borderId="24" xfId="3" applyNumberFormat="1" applyFont="1" applyFill="1" applyBorder="1" applyAlignment="1">
      <alignment vertical="center"/>
    </xf>
    <xf numFmtId="164" fontId="22" fillId="0" borderId="1" xfId="1" applyNumberFormat="1" applyFont="1" applyFill="1" applyBorder="1" applyAlignment="1">
      <alignment vertical="center" wrapText="1"/>
    </xf>
    <xf numFmtId="10" fontId="5" fillId="0" borderId="1" xfId="0" applyNumberFormat="1" applyFont="1" applyBorder="1" applyAlignment="1" applyProtection="1">
      <alignment horizontal="center" vertical="center"/>
      <protection locked="0"/>
    </xf>
    <xf numFmtId="0" fontId="4" fillId="0" borderId="1" xfId="0" applyFont="1" applyBorder="1" applyAlignment="1">
      <alignment horizontal="left" vertical="center"/>
    </xf>
    <xf numFmtId="10" fontId="5" fillId="0" borderId="1" xfId="0" applyNumberFormat="1" applyFont="1" applyBorder="1" applyAlignment="1">
      <alignment horizontal="left" vertical="center"/>
    </xf>
    <xf numFmtId="164" fontId="35" fillId="6" borderId="1" xfId="1" applyNumberFormat="1" applyFont="1" applyFill="1" applyBorder="1" applyAlignment="1">
      <alignment horizontal="right" vertical="center" wrapText="1"/>
    </xf>
    <xf numFmtId="164" fontId="22" fillId="0" borderId="1" xfId="3" applyNumberFormat="1" applyFont="1" applyFill="1" applyBorder="1" applyAlignment="1">
      <alignment horizontal="right" vertical="center" wrapText="1" readingOrder="1"/>
    </xf>
    <xf numFmtId="0" fontId="108" fillId="0" borderId="104" xfId="0" applyFont="1" applyBorder="1" applyAlignment="1">
      <alignment horizontal="center" vertical="center"/>
    </xf>
    <xf numFmtId="10" fontId="109" fillId="0" borderId="104" xfId="0" applyNumberFormat="1" applyFont="1" applyBorder="1" applyAlignment="1">
      <alignment horizontal="center" vertical="center"/>
    </xf>
    <xf numFmtId="9" fontId="110" fillId="17" borderId="104" xfId="3" applyFont="1" applyFill="1" applyBorder="1" applyAlignment="1">
      <alignment horizontal="center" vertical="center" wrapText="1" readingOrder="1"/>
    </xf>
    <xf numFmtId="0" fontId="111" fillId="17" borderId="104" xfId="0" applyFont="1" applyFill="1" applyBorder="1" applyAlignment="1">
      <alignment horizontal="center" vertical="center"/>
    </xf>
    <xf numFmtId="10" fontId="111" fillId="17" borderId="104" xfId="0" applyNumberFormat="1" applyFont="1" applyFill="1" applyBorder="1" applyAlignment="1" applyProtection="1">
      <alignment horizontal="center" vertical="center"/>
      <protection locked="0"/>
    </xf>
    <xf numFmtId="10" fontId="109" fillId="8" borderId="104" xfId="0" applyNumberFormat="1" applyFont="1" applyFill="1" applyBorder="1" applyAlignment="1">
      <alignment horizontal="center" vertical="center"/>
    </xf>
    <xf numFmtId="164" fontId="22" fillId="0" borderId="1" xfId="3" applyNumberFormat="1" applyFont="1" applyFill="1" applyBorder="1" applyAlignment="1">
      <alignment horizontal="center" vertical="center" wrapText="1" readingOrder="1"/>
    </xf>
    <xf numFmtId="0" fontId="61" fillId="0" borderId="1" xfId="0" applyFont="1" applyBorder="1" applyAlignment="1">
      <alignment horizontal="center" vertical="center"/>
    </xf>
    <xf numFmtId="10" fontId="12" fillId="0" borderId="1" xfId="0" applyNumberFormat="1" applyFont="1" applyBorder="1" applyAlignment="1">
      <alignment horizontal="center" vertical="center"/>
    </xf>
    <xf numFmtId="9" fontId="112" fillId="0" borderId="104" xfId="3" applyFont="1" applyFill="1" applyBorder="1" applyAlignment="1">
      <alignment horizontal="center" vertical="center" wrapText="1" readingOrder="1"/>
    </xf>
    <xf numFmtId="9" fontId="113" fillId="17" borderId="104" xfId="3" applyFont="1" applyFill="1" applyBorder="1" applyAlignment="1">
      <alignment horizontal="center" vertical="center" wrapText="1" readingOrder="1"/>
    </xf>
    <xf numFmtId="0" fontId="108" fillId="0" borderId="1" xfId="5" applyFont="1" applyBorder="1" applyAlignment="1">
      <alignment horizontal="center" vertical="center"/>
    </xf>
    <xf numFmtId="10" fontId="109" fillId="0" borderId="1" xfId="5" applyNumberFormat="1" applyFont="1" applyBorder="1" applyAlignment="1">
      <alignment horizontal="center" vertical="center"/>
    </xf>
    <xf numFmtId="0" fontId="111" fillId="17" borderId="1" xfId="5" applyFont="1" applyFill="1" applyBorder="1" applyAlignment="1">
      <alignment horizontal="center" vertical="center"/>
    </xf>
    <xf numFmtId="10" fontId="111" fillId="17" borderId="1" xfId="5" applyNumberFormat="1" applyFont="1" applyFill="1" applyBorder="1" applyAlignment="1" applyProtection="1">
      <alignment horizontal="center" vertical="center"/>
      <protection locked="0"/>
    </xf>
    <xf numFmtId="9" fontId="22" fillId="0" borderId="104" xfId="3" applyFont="1" applyFill="1" applyBorder="1" applyAlignment="1">
      <alignment horizontal="center" vertical="center" wrapText="1" readingOrder="1"/>
    </xf>
    <xf numFmtId="9" fontId="35" fillId="17" borderId="104" xfId="3" applyFont="1" applyFill="1" applyBorder="1" applyAlignment="1">
      <alignment horizontal="center" vertical="center" wrapText="1" readingOrder="1"/>
    </xf>
    <xf numFmtId="9" fontId="107" fillId="0" borderId="1" xfId="3" applyFont="1" applyFill="1" applyBorder="1" applyAlignment="1">
      <alignment horizontal="center" vertical="center" wrapText="1"/>
    </xf>
    <xf numFmtId="0" fontId="115" fillId="0" borderId="1" xfId="5" applyFont="1" applyBorder="1" applyAlignment="1">
      <alignment horizontal="center" vertical="center"/>
    </xf>
    <xf numFmtId="10" fontId="115" fillId="0" borderId="1" xfId="5" applyNumberFormat="1" applyFont="1" applyBorder="1" applyAlignment="1">
      <alignment horizontal="center" vertical="center"/>
    </xf>
    <xf numFmtId="0" fontId="117" fillId="17" borderId="1" xfId="5" applyFont="1" applyFill="1" applyBorder="1" applyAlignment="1">
      <alignment horizontal="center" vertical="center"/>
    </xf>
    <xf numFmtId="10" fontId="117" fillId="17" borderId="1" xfId="5" applyNumberFormat="1" applyFont="1" applyFill="1" applyBorder="1" applyAlignment="1" applyProtection="1">
      <alignment horizontal="center" vertical="center"/>
      <protection locked="0"/>
    </xf>
    <xf numFmtId="9" fontId="29" fillId="0" borderId="1" xfId="3" applyFont="1" applyFill="1" applyBorder="1" applyAlignment="1">
      <alignment horizontal="right" vertical="center" wrapText="1"/>
    </xf>
    <xf numFmtId="9" fontId="116" fillId="17" borderId="1" xfId="3" applyFont="1" applyFill="1" applyBorder="1" applyAlignment="1">
      <alignment horizontal="right" vertical="center" wrapText="1"/>
    </xf>
    <xf numFmtId="10" fontId="118" fillId="0" borderId="1" xfId="5" applyNumberFormat="1" applyFont="1" applyBorder="1" applyAlignment="1">
      <alignment horizontal="center" vertical="center"/>
    </xf>
    <xf numFmtId="9" fontId="110" fillId="6" borderId="1" xfId="3" applyFont="1" applyFill="1" applyBorder="1" applyAlignment="1">
      <alignment horizontal="center" vertical="center" wrapText="1"/>
    </xf>
    <xf numFmtId="0" fontId="111" fillId="6" borderId="1" xfId="5" applyFont="1" applyFill="1" applyBorder="1" applyAlignment="1">
      <alignment horizontal="center" vertical="center"/>
    </xf>
    <xf numFmtId="10" fontId="111" fillId="6" borderId="1" xfId="5" applyNumberFormat="1" applyFont="1" applyFill="1" applyBorder="1" applyAlignment="1" applyProtection="1">
      <alignment horizontal="center" vertical="center"/>
      <protection locked="0"/>
    </xf>
    <xf numFmtId="10" fontId="7" fillId="0" borderId="1" xfId="0" applyNumberFormat="1" applyFont="1" applyBorder="1" applyAlignment="1">
      <alignment horizontal="center" vertical="center"/>
    </xf>
    <xf numFmtId="10" fontId="7" fillId="0" borderId="1" xfId="0" applyNumberFormat="1" applyFont="1" applyBorder="1" applyAlignment="1">
      <alignment vertical="center"/>
    </xf>
    <xf numFmtId="9" fontId="92" fillId="8" borderId="1" xfId="1" applyFont="1" applyFill="1" applyBorder="1" applyAlignment="1">
      <alignment horizontal="right" vertical="center" wrapText="1"/>
    </xf>
    <xf numFmtId="9" fontId="35" fillId="6" borderId="1" xfId="1" applyFont="1" applyFill="1" applyBorder="1" applyAlignment="1">
      <alignment horizontal="right" vertical="center" wrapText="1"/>
    </xf>
    <xf numFmtId="9" fontId="103" fillId="9" borderId="104" xfId="0" applyNumberFormat="1" applyFont="1" applyFill="1" applyBorder="1" applyAlignment="1">
      <alignment vertical="center" wrapText="1"/>
    </xf>
    <xf numFmtId="164" fontId="86" fillId="6" borderId="0" xfId="0" applyNumberFormat="1" applyFont="1" applyFill="1" applyAlignment="1" applyProtection="1">
      <alignment horizontal="right" vertical="center"/>
      <protection locked="0"/>
    </xf>
    <xf numFmtId="164" fontId="86" fillId="0" borderId="0" xfId="0" applyNumberFormat="1" applyFont="1" applyAlignment="1" applyProtection="1">
      <alignment horizontal="right" vertical="center"/>
      <protection locked="0"/>
    </xf>
    <xf numFmtId="10" fontId="50" fillId="0" borderId="1" xfId="5" applyNumberFormat="1" applyFont="1" applyBorder="1" applyAlignment="1" applyProtection="1">
      <alignment horizontal="center" vertical="center"/>
      <protection locked="0"/>
    </xf>
    <xf numFmtId="164" fontId="92" fillId="0" borderId="6" xfId="3" applyNumberFormat="1" applyFont="1" applyFill="1" applyBorder="1" applyAlignment="1">
      <alignment vertical="center" wrapText="1"/>
    </xf>
    <xf numFmtId="164" fontId="35" fillId="6" borderId="24" xfId="3" applyNumberFormat="1" applyFont="1" applyFill="1" applyBorder="1" applyAlignment="1">
      <alignment vertical="center" wrapText="1"/>
    </xf>
    <xf numFmtId="164" fontId="92" fillId="6" borderId="24" xfId="3" applyNumberFormat="1" applyFont="1" applyFill="1" applyBorder="1" applyAlignment="1">
      <alignment vertical="center" wrapText="1"/>
    </xf>
    <xf numFmtId="164" fontId="92" fillId="8" borderId="15" xfId="3" applyNumberFormat="1" applyFont="1" applyFill="1" applyBorder="1" applyAlignment="1">
      <alignment vertical="center" wrapText="1"/>
    </xf>
    <xf numFmtId="10" fontId="5" fillId="0" borderId="15" xfId="0" applyNumberFormat="1" applyFont="1" applyBorder="1" applyAlignment="1" applyProtection="1">
      <alignment horizontal="center" vertical="center"/>
      <protection locked="0"/>
    </xf>
    <xf numFmtId="10" fontId="5" fillId="0" borderId="19" xfId="0" applyNumberFormat="1" applyFont="1" applyBorder="1" applyAlignment="1" applyProtection="1">
      <alignment horizontal="center" vertical="center"/>
      <protection locked="0"/>
    </xf>
    <xf numFmtId="0" fontId="45" fillId="0" borderId="6" xfId="0" applyFont="1" applyBorder="1" applyAlignment="1">
      <alignment horizontal="center" vertical="center"/>
    </xf>
    <xf numFmtId="10" fontId="45" fillId="0" borderId="6" xfId="0" applyNumberFormat="1" applyFont="1" applyBorder="1" applyAlignment="1">
      <alignment horizontal="center" vertical="center"/>
    </xf>
    <xf numFmtId="10" fontId="45" fillId="0" borderId="14" xfId="0" applyNumberFormat="1" applyFont="1" applyBorder="1" applyAlignment="1">
      <alignment horizontal="center" vertical="center"/>
    </xf>
    <xf numFmtId="0" fontId="36" fillId="6" borderId="6" xfId="0" applyFont="1" applyFill="1" applyBorder="1" applyAlignment="1">
      <alignment horizontal="center" vertical="center"/>
    </xf>
    <xf numFmtId="10" fontId="36" fillId="6" borderId="6" xfId="0" applyNumberFormat="1" applyFont="1" applyFill="1" applyBorder="1" applyAlignment="1" applyProtection="1">
      <alignment horizontal="center" vertical="center"/>
      <protection locked="0"/>
    </xf>
    <xf numFmtId="10" fontId="36" fillId="6" borderId="14" xfId="0" applyNumberFormat="1" applyFont="1" applyFill="1" applyBorder="1" applyAlignment="1" applyProtection="1">
      <alignment horizontal="center" vertical="center"/>
      <protection locked="0"/>
    </xf>
    <xf numFmtId="164" fontId="92" fillId="0" borderId="1" xfId="3" applyNumberFormat="1" applyFont="1" applyFill="1" applyBorder="1" applyAlignment="1">
      <alignment horizontal="center" vertical="center" wrapText="1"/>
    </xf>
    <xf numFmtId="10" fontId="5" fillId="0" borderId="1" xfId="5" applyNumberFormat="1" applyFont="1" applyBorder="1" applyAlignment="1">
      <alignment horizontal="center" vertical="center" wrapText="1"/>
    </xf>
    <xf numFmtId="164" fontId="19" fillId="0" borderId="1" xfId="3" applyNumberFormat="1" applyFont="1" applyFill="1" applyBorder="1" applyAlignment="1">
      <alignment vertical="center" wrapText="1"/>
    </xf>
    <xf numFmtId="0" fontId="20" fillId="0" borderId="1" xfId="0" applyFont="1" applyBorder="1" applyAlignment="1">
      <alignment horizontal="center" vertical="center"/>
    </xf>
    <xf numFmtId="0" fontId="45" fillId="0" borderId="1" xfId="0" applyFont="1" applyBorder="1" applyAlignment="1">
      <alignment horizontal="center" vertical="center"/>
    </xf>
    <xf numFmtId="0" fontId="36" fillId="0" borderId="1" xfId="0" applyFont="1" applyBorder="1" applyAlignment="1">
      <alignment horizontal="center" vertical="center"/>
    </xf>
    <xf numFmtId="10" fontId="31" fillId="0" borderId="1" xfId="0" applyNumberFormat="1" applyFont="1" applyBorder="1" applyAlignment="1">
      <alignment horizontal="center" vertical="center"/>
    </xf>
    <xf numFmtId="10" fontId="31" fillId="0" borderId="5" xfId="0" applyNumberFormat="1" applyFont="1" applyBorder="1" applyAlignment="1">
      <alignment horizontal="center" vertical="center"/>
    </xf>
    <xf numFmtId="10" fontId="121" fillId="0" borderId="1" xfId="0" applyNumberFormat="1" applyFont="1" applyBorder="1" applyAlignment="1">
      <alignment horizontal="center" vertical="center"/>
    </xf>
    <xf numFmtId="0" fontId="97" fillId="6" borderId="1" xfId="0" applyFont="1" applyFill="1" applyBorder="1" applyAlignment="1">
      <alignment horizontal="center" vertical="center"/>
    </xf>
    <xf numFmtId="0" fontId="31" fillId="8" borderId="1" xfId="0" applyFont="1" applyFill="1" applyBorder="1" applyAlignment="1">
      <alignment horizontal="center" vertical="center"/>
    </xf>
    <xf numFmtId="10" fontId="14" fillId="6" borderId="5" xfId="0" applyNumberFormat="1" applyFont="1" applyFill="1" applyBorder="1" applyAlignment="1" applyProtection="1">
      <alignment horizontal="center" vertical="center"/>
      <protection locked="0"/>
    </xf>
    <xf numFmtId="164" fontId="46" fillId="8" borderId="1" xfId="3" applyNumberFormat="1" applyFont="1" applyFill="1" applyBorder="1" applyAlignment="1">
      <alignment horizontal="right" vertical="center" wrapText="1"/>
    </xf>
    <xf numFmtId="164" fontId="86" fillId="6" borderId="1" xfId="3" applyNumberFormat="1" applyFont="1" applyFill="1" applyBorder="1" applyAlignment="1">
      <alignment horizontal="right" vertical="center" wrapText="1"/>
    </xf>
    <xf numFmtId="164" fontId="19" fillId="8" borderId="6" xfId="3" applyNumberFormat="1" applyFont="1" applyFill="1" applyBorder="1" applyAlignment="1">
      <alignment horizontal="center" vertical="center" wrapText="1"/>
    </xf>
    <xf numFmtId="164" fontId="29" fillId="6" borderId="6" xfId="3" applyNumberFormat="1" applyFont="1" applyFill="1" applyBorder="1" applyAlignment="1">
      <alignment horizontal="center" vertical="center" wrapText="1"/>
    </xf>
    <xf numFmtId="10" fontId="54" fillId="0" borderId="6" xfId="0" applyNumberFormat="1" applyFont="1" applyBorder="1" applyAlignment="1" applyProtection="1">
      <alignment horizontal="center" vertical="center"/>
      <protection locked="0"/>
    </xf>
    <xf numFmtId="10" fontId="54" fillId="0" borderId="14" xfId="0" applyNumberFormat="1" applyFont="1" applyBorder="1" applyAlignment="1" applyProtection="1">
      <alignment horizontal="center" vertical="center"/>
      <protection locked="0"/>
    </xf>
    <xf numFmtId="0" fontId="20" fillId="0" borderId="6" xfId="0" applyFont="1" applyBorder="1" applyAlignment="1">
      <alignment horizontal="center" vertical="center"/>
    </xf>
    <xf numFmtId="0" fontId="97" fillId="6" borderId="6" xfId="0" applyFont="1" applyFill="1" applyBorder="1" applyAlignment="1">
      <alignment horizontal="center" vertical="center"/>
    </xf>
    <xf numFmtId="164" fontId="22" fillId="0" borderId="1" xfId="1" applyNumberFormat="1" applyFont="1" applyFill="1" applyBorder="1" applyAlignment="1">
      <alignment horizontal="right" vertical="center" wrapText="1"/>
    </xf>
    <xf numFmtId="10" fontId="87" fillId="0" borderId="1" xfId="0" applyNumberFormat="1" applyFont="1" applyBorder="1" applyAlignment="1">
      <alignment horizontal="right" vertical="center" wrapText="1"/>
    </xf>
    <xf numFmtId="164" fontId="86" fillId="6" borderId="6" xfId="3" applyNumberFormat="1" applyFont="1" applyFill="1" applyBorder="1" applyAlignment="1">
      <alignment horizontal="right" vertical="center" wrapText="1"/>
    </xf>
    <xf numFmtId="0" fontId="74" fillId="0" borderId="1" xfId="0" applyFont="1" applyBorder="1" applyAlignment="1">
      <alignment horizontal="center" vertical="center"/>
    </xf>
    <xf numFmtId="10" fontId="54" fillId="0" borderId="1" xfId="0" applyNumberFormat="1" applyFont="1" applyBorder="1" applyAlignment="1">
      <alignment horizontal="center" vertical="center"/>
    </xf>
    <xf numFmtId="164" fontId="20" fillId="8" borderId="6" xfId="3" applyNumberFormat="1" applyFont="1" applyFill="1" applyBorder="1" applyAlignment="1">
      <alignment horizontal="center" vertical="center" wrapText="1"/>
    </xf>
    <xf numFmtId="164" fontId="97" fillId="6" borderId="6" xfId="3" applyNumberFormat="1" applyFont="1" applyFill="1" applyBorder="1" applyAlignment="1">
      <alignment horizontal="center" vertical="center" wrapText="1"/>
    </xf>
    <xf numFmtId="0" fontId="97" fillId="6" borderId="9" xfId="0" applyFont="1" applyFill="1" applyBorder="1" applyAlignment="1">
      <alignment horizontal="center" vertical="center"/>
    </xf>
    <xf numFmtId="164" fontId="20" fillId="8" borderId="10" xfId="3" applyNumberFormat="1" applyFont="1" applyFill="1" applyBorder="1" applyAlignment="1">
      <alignment horizontal="center" vertical="center" wrapText="1"/>
    </xf>
    <xf numFmtId="0" fontId="20" fillId="0" borderId="2" xfId="0" applyFont="1" applyBorder="1" applyAlignment="1">
      <alignment horizontal="center" vertical="center"/>
    </xf>
    <xf numFmtId="164" fontId="97" fillId="6" borderId="1" xfId="3" applyNumberFormat="1" applyFont="1" applyFill="1" applyBorder="1" applyAlignment="1">
      <alignment horizontal="center" vertical="center" wrapText="1"/>
    </xf>
    <xf numFmtId="9" fontId="22" fillId="8" borderId="6" xfId="1" applyFont="1" applyFill="1" applyBorder="1" applyAlignment="1">
      <alignment horizontal="center" vertical="center" wrapText="1"/>
    </xf>
    <xf numFmtId="9" fontId="35" fillId="6" borderId="6" xfId="1" applyFont="1" applyFill="1" applyBorder="1" applyAlignment="1">
      <alignment horizontal="center" vertical="center" wrapText="1"/>
    </xf>
    <xf numFmtId="9" fontId="92" fillId="8" borderId="6" xfId="1" applyFont="1" applyFill="1" applyBorder="1" applyAlignment="1">
      <alignment horizontal="center" vertical="center" wrapText="1"/>
    </xf>
    <xf numFmtId="0" fontId="55" fillId="8" borderId="2" xfId="0" applyFont="1" applyFill="1" applyBorder="1" applyAlignment="1">
      <alignment horizontal="center" vertical="center"/>
    </xf>
    <xf numFmtId="9" fontId="92" fillId="0" borderId="6" xfId="1" applyFont="1" applyFill="1" applyBorder="1" applyAlignment="1">
      <alignment vertical="center" wrapText="1"/>
    </xf>
    <xf numFmtId="164" fontId="19" fillId="0" borderId="15" xfId="3" applyNumberFormat="1" applyFont="1" applyFill="1" applyBorder="1" applyAlignment="1">
      <alignment horizontal="center" vertical="center" wrapText="1"/>
    </xf>
    <xf numFmtId="164" fontId="35" fillId="0" borderId="15" xfId="3" applyNumberFormat="1" applyFont="1" applyFill="1" applyBorder="1" applyAlignment="1">
      <alignment horizontal="center" vertical="center" wrapText="1"/>
    </xf>
    <xf numFmtId="164" fontId="129" fillId="8" borderId="1" xfId="3" applyNumberFormat="1" applyFont="1" applyFill="1" applyBorder="1" applyAlignment="1">
      <alignment horizontal="center" vertical="center" wrapText="1"/>
    </xf>
    <xf numFmtId="0" fontId="60" fillId="0" borderId="1" xfId="0" applyFont="1" applyBorder="1" applyAlignment="1">
      <alignment horizontal="center" vertical="center" wrapText="1"/>
    </xf>
    <xf numFmtId="164" fontId="130" fillId="6" borderId="1" xfId="3" applyNumberFormat="1" applyFont="1" applyFill="1" applyBorder="1" applyAlignment="1">
      <alignment horizontal="center" vertical="center" wrapText="1"/>
    </xf>
    <xf numFmtId="0" fontId="101" fillId="6" borderId="1" xfId="0" applyFont="1" applyFill="1" applyBorder="1" applyAlignment="1">
      <alignment horizontal="center" vertical="center" wrapText="1"/>
    </xf>
    <xf numFmtId="0" fontId="91" fillId="0" borderId="1" xfId="0" applyFont="1" applyBorder="1" applyAlignment="1">
      <alignment horizontal="center" vertical="center" wrapText="1"/>
    </xf>
    <xf numFmtId="10" fontId="5" fillId="0" borderId="1" xfId="0" applyNumberFormat="1" applyFont="1" applyBorder="1" applyAlignment="1">
      <alignment horizontal="center" vertical="center" wrapText="1"/>
    </xf>
    <xf numFmtId="10" fontId="10" fillId="0" borderId="0" xfId="1" applyNumberFormat="1" applyFont="1" applyFill="1" applyAlignment="1">
      <alignment horizontal="center" vertical="center"/>
    </xf>
    <xf numFmtId="164" fontId="26" fillId="0" borderId="15" xfId="3" applyNumberFormat="1" applyFont="1" applyFill="1" applyBorder="1" applyAlignment="1">
      <alignment vertical="center" wrapText="1"/>
    </xf>
    <xf numFmtId="9" fontId="5" fillId="0" borderId="15" xfId="1" applyFont="1" applyFill="1" applyBorder="1" applyAlignment="1">
      <alignment horizontal="center" vertical="center"/>
    </xf>
    <xf numFmtId="164" fontId="22" fillId="0" borderId="15" xfId="3" applyNumberFormat="1" applyFont="1" applyFill="1" applyBorder="1" applyAlignment="1">
      <alignment vertical="center" wrapText="1"/>
    </xf>
    <xf numFmtId="10" fontId="4" fillId="0" borderId="15" xfId="0" applyNumberFormat="1" applyFont="1" applyBorder="1" applyAlignment="1" applyProtection="1">
      <alignment horizontal="center" vertical="center"/>
      <protection locked="0"/>
    </xf>
    <xf numFmtId="10" fontId="4" fillId="0" borderId="19" xfId="0" applyNumberFormat="1" applyFont="1" applyBorder="1" applyAlignment="1" applyProtection="1">
      <alignment horizontal="center" vertical="center"/>
      <protection locked="0"/>
    </xf>
    <xf numFmtId="164" fontId="126" fillId="6" borderId="6" xfId="3" applyNumberFormat="1" applyFont="1" applyFill="1" applyBorder="1" applyAlignment="1">
      <alignment vertical="center" wrapText="1" readingOrder="1"/>
    </xf>
    <xf numFmtId="164" fontId="35" fillId="0" borderId="6" xfId="3" applyNumberFormat="1" applyFont="1" applyFill="1" applyBorder="1" applyAlignment="1">
      <alignment vertical="center" wrapText="1" readingOrder="1"/>
    </xf>
    <xf numFmtId="10" fontId="131" fillId="0" borderId="6" xfId="0" applyNumberFormat="1" applyFont="1" applyBorder="1" applyAlignment="1" applyProtection="1">
      <alignment horizontal="center" vertical="center"/>
      <protection locked="0"/>
    </xf>
    <xf numFmtId="9" fontId="133" fillId="0" borderId="104" xfId="0" applyNumberFormat="1" applyFont="1" applyBorder="1" applyAlignment="1">
      <alignment vertical="center" wrapText="1" readingOrder="1"/>
    </xf>
    <xf numFmtId="0" fontId="134" fillId="0" borderId="104" xfId="0" applyFont="1" applyBorder="1" applyAlignment="1">
      <alignment horizontal="center" vertical="center"/>
    </xf>
    <xf numFmtId="10" fontId="135" fillId="0" borderId="104" xfId="0" applyNumberFormat="1" applyFont="1" applyBorder="1" applyAlignment="1">
      <alignment horizontal="center" vertical="center"/>
    </xf>
    <xf numFmtId="10" fontId="135" fillId="0" borderId="139" xfId="0" applyNumberFormat="1" applyFont="1" applyBorder="1" applyAlignment="1">
      <alignment horizontal="center" vertical="center"/>
    </xf>
    <xf numFmtId="9" fontId="132" fillId="17" borderId="104" xfId="0" applyNumberFormat="1" applyFont="1" applyFill="1" applyBorder="1" applyAlignment="1">
      <alignment vertical="center" wrapText="1" readingOrder="1"/>
    </xf>
    <xf numFmtId="0" fontId="136" fillId="17" borderId="104" xfId="0" applyFont="1" applyFill="1" applyBorder="1" applyAlignment="1">
      <alignment horizontal="center" vertical="center"/>
    </xf>
    <xf numFmtId="10" fontId="136" fillId="17" borderId="104" xfId="0" applyNumberFormat="1" applyFont="1" applyFill="1" applyBorder="1" applyAlignment="1">
      <alignment horizontal="center" vertical="center"/>
    </xf>
    <xf numFmtId="10" fontId="136" fillId="17" borderId="139" xfId="0" applyNumberFormat="1" applyFont="1" applyFill="1" applyBorder="1" applyAlignment="1">
      <alignment horizontal="center" vertical="center"/>
    </xf>
    <xf numFmtId="9" fontId="133" fillId="0" borderId="109" xfId="0" applyNumberFormat="1" applyFont="1" applyBorder="1" applyAlignment="1">
      <alignment vertical="center" wrapText="1" readingOrder="1"/>
    </xf>
    <xf numFmtId="9" fontId="132" fillId="17" borderId="109" xfId="0" applyNumberFormat="1" applyFont="1" applyFill="1" applyBorder="1" applyAlignment="1">
      <alignment vertical="center" wrapText="1" readingOrder="1"/>
    </xf>
    <xf numFmtId="164" fontId="19" fillId="0" borderId="6" xfId="3" applyNumberFormat="1" applyFont="1" applyFill="1" applyBorder="1" applyAlignment="1">
      <alignment vertical="center" wrapText="1"/>
    </xf>
    <xf numFmtId="164" fontId="35" fillId="6" borderId="2" xfId="3" applyNumberFormat="1" applyFont="1" applyFill="1" applyBorder="1" applyAlignment="1">
      <alignment vertical="center" wrapText="1"/>
    </xf>
    <xf numFmtId="0" fontId="7" fillId="6" borderId="2" xfId="5" applyFont="1" applyFill="1" applyBorder="1" applyAlignment="1">
      <alignment horizontal="center" vertical="center"/>
    </xf>
    <xf numFmtId="10" fontId="7" fillId="6" borderId="2" xfId="5" applyNumberFormat="1" applyFont="1" applyFill="1" applyBorder="1" applyAlignment="1" applyProtection="1">
      <alignment horizontal="center" vertical="center"/>
      <protection locked="0"/>
    </xf>
    <xf numFmtId="164" fontId="19" fillId="8" borderId="27" xfId="3" applyNumberFormat="1" applyFont="1" applyFill="1" applyBorder="1" applyAlignment="1">
      <alignment vertical="center" wrapText="1"/>
    </xf>
    <xf numFmtId="164" fontId="35" fillId="6" borderId="27" xfId="3" applyNumberFormat="1" applyFont="1" applyFill="1" applyBorder="1" applyAlignment="1">
      <alignment vertical="center" wrapText="1"/>
    </xf>
    <xf numFmtId="10" fontId="5" fillId="0" borderId="6" xfId="5" quotePrefix="1" applyNumberFormat="1" applyFont="1" applyBorder="1" applyAlignment="1">
      <alignment horizontal="center" vertical="center"/>
    </xf>
    <xf numFmtId="164" fontId="19" fillId="0" borderId="13" xfId="3" applyNumberFormat="1" applyFont="1" applyFill="1" applyBorder="1" applyAlignment="1">
      <alignment vertical="center" wrapText="1"/>
    </xf>
    <xf numFmtId="10" fontId="5" fillId="0" borderId="13" xfId="5" applyNumberFormat="1" applyFont="1" applyBorder="1" applyAlignment="1">
      <alignment horizontal="center" vertical="center"/>
    </xf>
    <xf numFmtId="10" fontId="131" fillId="0" borderId="1" xfId="0" applyNumberFormat="1" applyFont="1" applyBorder="1" applyAlignment="1">
      <alignment horizontal="center" vertical="center"/>
    </xf>
    <xf numFmtId="10" fontId="131" fillId="0" borderId="1" xfId="0" applyNumberFormat="1" applyFont="1" applyBorder="1" applyAlignment="1">
      <alignment vertical="center"/>
    </xf>
    <xf numFmtId="164" fontId="19" fillId="8" borderId="13" xfId="3" applyNumberFormat="1" applyFont="1" applyFill="1" applyBorder="1" applyAlignment="1">
      <alignment horizontal="center" vertical="center" wrapText="1"/>
    </xf>
    <xf numFmtId="0" fontId="31" fillId="0" borderId="13" xfId="0" applyFont="1" applyBorder="1" applyAlignment="1">
      <alignment horizontal="center" vertical="center"/>
    </xf>
    <xf numFmtId="10" fontId="31" fillId="0" borderId="13" xfId="0" applyNumberFormat="1" applyFont="1" applyBorder="1" applyAlignment="1">
      <alignment horizontal="center" vertical="center"/>
    </xf>
    <xf numFmtId="10" fontId="31" fillId="0" borderId="12" xfId="0" applyNumberFormat="1" applyFont="1" applyBorder="1" applyAlignment="1">
      <alignment horizontal="center" vertical="center"/>
    </xf>
    <xf numFmtId="164" fontId="87" fillId="0" borderId="6" xfId="3" applyNumberFormat="1" applyFont="1" applyFill="1" applyBorder="1" applyAlignment="1">
      <alignment horizontal="center" vertical="center" wrapText="1"/>
    </xf>
    <xf numFmtId="10" fontId="140" fillId="0" borderId="6" xfId="0" applyNumberFormat="1" applyFont="1" applyBorder="1" applyAlignment="1">
      <alignment horizontal="center" vertical="center"/>
    </xf>
    <xf numFmtId="10" fontId="140" fillId="8" borderId="14" xfId="0" applyNumberFormat="1" applyFont="1" applyFill="1" applyBorder="1" applyAlignment="1">
      <alignment horizontal="center" vertical="center"/>
    </xf>
    <xf numFmtId="10" fontId="140" fillId="8" borderId="6" xfId="0" applyNumberFormat="1" applyFont="1" applyFill="1" applyBorder="1" applyAlignment="1">
      <alignment horizontal="center" vertical="center"/>
    </xf>
    <xf numFmtId="10" fontId="121" fillId="0" borderId="15" xfId="0" applyNumberFormat="1" applyFont="1" applyBorder="1" applyAlignment="1">
      <alignment horizontal="center" vertical="center"/>
    </xf>
    <xf numFmtId="10" fontId="121" fillId="0" borderId="19" xfId="0" applyNumberFormat="1" applyFont="1" applyBorder="1" applyAlignment="1">
      <alignment horizontal="center" vertical="center"/>
    </xf>
    <xf numFmtId="10" fontId="121" fillId="0" borderId="8" xfId="0" applyNumberFormat="1" applyFont="1" applyBorder="1" applyAlignment="1">
      <alignment vertical="center"/>
    </xf>
    <xf numFmtId="10" fontId="7" fillId="0" borderId="1" xfId="5" applyNumberFormat="1" applyFont="1" applyBorder="1" applyAlignment="1" applyProtection="1">
      <alignment horizontal="center" vertical="center"/>
      <protection locked="0"/>
    </xf>
    <xf numFmtId="164" fontId="126" fillId="0" borderId="1" xfId="3" applyNumberFormat="1" applyFont="1" applyFill="1" applyBorder="1" applyAlignment="1">
      <alignment horizontal="center" vertical="center" wrapText="1"/>
    </xf>
    <xf numFmtId="0" fontId="58" fillId="8" borderId="20" xfId="0" applyFont="1" applyFill="1" applyBorder="1" applyAlignment="1">
      <alignment horizontal="center" vertical="center" wrapText="1"/>
    </xf>
    <xf numFmtId="0" fontId="27" fillId="8" borderId="20" xfId="2" applyFont="1" applyFill="1" applyBorder="1" applyAlignment="1">
      <alignment horizontal="center" vertical="center" textRotation="90" wrapText="1"/>
    </xf>
    <xf numFmtId="9" fontId="26" fillId="8" borderId="6" xfId="1" applyFont="1" applyFill="1" applyBorder="1" applyAlignment="1">
      <alignment horizontal="center" vertical="center" wrapText="1"/>
    </xf>
    <xf numFmtId="9" fontId="142" fillId="0" borderId="6" xfId="1" applyFont="1" applyFill="1" applyBorder="1" applyAlignment="1">
      <alignment horizontal="center" vertical="center" wrapText="1"/>
    </xf>
    <xf numFmtId="9" fontId="143" fillId="0" borderId="6" xfId="1" applyFont="1" applyFill="1" applyBorder="1" applyAlignment="1">
      <alignment horizontal="center" vertical="center" wrapText="1"/>
    </xf>
    <xf numFmtId="9" fontId="12" fillId="0" borderId="6" xfId="1" applyFont="1" applyFill="1" applyBorder="1" applyAlignment="1">
      <alignment horizontal="center" vertical="center" wrapText="1"/>
    </xf>
    <xf numFmtId="9" fontId="144" fillId="0" borderId="6" xfId="1" applyFont="1" applyFill="1" applyBorder="1" applyAlignment="1">
      <alignment horizontal="center" vertical="center" wrapText="1"/>
    </xf>
    <xf numFmtId="9" fontId="145" fillId="0" borderId="6" xfId="1" applyFont="1" applyFill="1" applyBorder="1" applyAlignment="1">
      <alignment horizontal="center" vertical="center" wrapText="1"/>
    </xf>
    <xf numFmtId="164" fontId="129" fillId="8" borderId="4" xfId="3" applyNumberFormat="1" applyFont="1" applyFill="1" applyBorder="1" applyAlignment="1">
      <alignment horizontal="center" vertical="center" wrapText="1"/>
    </xf>
    <xf numFmtId="164" fontId="29" fillId="0" borderId="15" xfId="3" applyNumberFormat="1" applyFont="1" applyFill="1" applyBorder="1" applyAlignment="1">
      <alignment horizontal="center" vertical="center" wrapText="1"/>
    </xf>
    <xf numFmtId="10" fontId="50" fillId="0" borderId="1" xfId="0" applyNumberFormat="1" applyFont="1" applyBorder="1" applyAlignment="1">
      <alignment horizontal="center" vertical="center"/>
    </xf>
    <xf numFmtId="10" fontId="50" fillId="0" borderId="8" xfId="0" applyNumberFormat="1" applyFont="1" applyBorder="1" applyAlignment="1">
      <alignment vertical="center"/>
    </xf>
    <xf numFmtId="10" fontId="5" fillId="0" borderId="2" xfId="0" applyNumberFormat="1" applyFont="1" applyBorder="1" applyAlignment="1">
      <alignment horizontal="center" vertical="center"/>
    </xf>
    <xf numFmtId="10" fontId="5" fillId="0" borderId="1" xfId="0" applyNumberFormat="1" applyFont="1" applyBorder="1" applyAlignment="1">
      <alignment horizontal="center" vertical="center"/>
    </xf>
    <xf numFmtId="0" fontId="28" fillId="8" borderId="2" xfId="5" applyFont="1" applyFill="1" applyBorder="1" applyAlignment="1">
      <alignment horizontal="center" vertical="center" textRotation="90"/>
    </xf>
    <xf numFmtId="0" fontId="72" fillId="0" borderId="1" xfId="0" applyFont="1" applyBorder="1" applyAlignment="1">
      <alignment horizontal="center" vertical="center"/>
    </xf>
    <xf numFmtId="10" fontId="72" fillId="0" borderId="1" xfId="0" applyNumberFormat="1" applyFont="1" applyBorder="1" applyAlignment="1">
      <alignment horizontal="center" vertical="center"/>
    </xf>
    <xf numFmtId="10" fontId="72" fillId="0" borderId="26" xfId="0" applyNumberFormat="1" applyFont="1" applyBorder="1" applyAlignment="1">
      <alignment horizontal="center" vertical="center" wrapText="1" readingOrder="1"/>
    </xf>
    <xf numFmtId="0" fontId="15" fillId="8" borderId="0" xfId="5" applyFill="1" applyBorder="1" applyAlignment="1">
      <alignment horizontal="center" vertical="center" wrapText="1"/>
    </xf>
    <xf numFmtId="10" fontId="5" fillId="0" borderId="3" xfId="0" applyNumberFormat="1" applyFont="1" applyBorder="1" applyAlignment="1">
      <alignment horizontal="center" vertical="center"/>
    </xf>
    <xf numFmtId="10" fontId="5" fillId="0" borderId="0" xfId="0" applyNumberFormat="1" applyFont="1" applyAlignment="1">
      <alignment horizontal="center" vertical="center"/>
    </xf>
    <xf numFmtId="10" fontId="5" fillId="8" borderId="0" xfId="0" applyNumberFormat="1" applyFont="1" applyFill="1" applyAlignment="1">
      <alignment horizontal="center" vertical="center"/>
    </xf>
    <xf numFmtId="0" fontId="38" fillId="8" borderId="3" xfId="0" applyFont="1" applyFill="1" applyBorder="1" applyAlignment="1">
      <alignment horizontal="center" vertical="center" textRotation="90" wrapText="1"/>
    </xf>
    <xf numFmtId="0" fontId="38" fillId="9" borderId="3" xfId="0" applyFont="1" applyFill="1" applyBorder="1" applyAlignment="1">
      <alignment horizontal="center" vertical="center" textRotation="90" wrapText="1"/>
    </xf>
    <xf numFmtId="10" fontId="5" fillId="0" borderId="1" xfId="0" applyNumberFormat="1" applyFont="1" applyBorder="1" applyAlignment="1">
      <alignment horizontal="center" vertical="center"/>
    </xf>
    <xf numFmtId="0" fontId="9" fillId="3" borderId="6" xfId="0" applyFont="1" applyFill="1" applyBorder="1" applyAlignment="1">
      <alignment horizontal="center" vertical="center"/>
    </xf>
    <xf numFmtId="0" fontId="17" fillId="5" borderId="6" xfId="0" applyFont="1" applyFill="1" applyBorder="1" applyAlignment="1">
      <alignment horizontal="center" vertical="center" wrapText="1"/>
    </xf>
    <xf numFmtId="0" fontId="28" fillId="8" borderId="2" xfId="5" applyFont="1" applyFill="1" applyBorder="1" applyAlignment="1">
      <alignment horizontal="center" vertical="center" textRotation="90" wrapText="1"/>
    </xf>
    <xf numFmtId="0" fontId="28" fillId="8" borderId="3" xfId="5" applyFont="1" applyFill="1" applyBorder="1" applyAlignment="1">
      <alignment horizontal="center" vertical="center" textRotation="90"/>
    </xf>
    <xf numFmtId="164" fontId="22" fillId="0" borderId="1" xfId="3" applyNumberFormat="1" applyFont="1" applyFill="1" applyBorder="1" applyAlignment="1">
      <alignment horizontal="center" vertical="center" wrapText="1"/>
    </xf>
    <xf numFmtId="0" fontId="90" fillId="5" borderId="6" xfId="0" applyFont="1" applyFill="1" applyBorder="1" applyAlignment="1">
      <alignment horizontal="center" vertical="center" wrapText="1"/>
    </xf>
    <xf numFmtId="0" fontId="91" fillId="8" borderId="2" xfId="5" applyFont="1" applyFill="1" applyBorder="1" applyAlignment="1">
      <alignment horizontal="center" vertical="center" textRotation="90" wrapText="1"/>
    </xf>
    <xf numFmtId="0" fontId="91" fillId="8" borderId="3" xfId="5" applyFont="1" applyFill="1" applyBorder="1" applyAlignment="1">
      <alignment horizontal="center" vertical="center" textRotation="90" wrapText="1"/>
    </xf>
    <xf numFmtId="10" fontId="55" fillId="8" borderId="4" xfId="0" applyNumberFormat="1" applyFont="1" applyFill="1" applyBorder="1" applyAlignment="1">
      <alignment horizontal="center" vertical="center"/>
    </xf>
    <xf numFmtId="10" fontId="55" fillId="0" borderId="1" xfId="0" applyNumberFormat="1" applyFont="1" applyBorder="1" applyAlignment="1">
      <alignment horizontal="center" vertical="center"/>
    </xf>
    <xf numFmtId="164" fontId="29" fillId="6" borderId="6" xfId="3" applyNumberFormat="1" applyFont="1" applyFill="1" applyBorder="1" applyAlignment="1">
      <alignment vertical="center" wrapText="1" readingOrder="1"/>
    </xf>
    <xf numFmtId="10" fontId="12" fillId="11" borderId="154" xfId="1" applyNumberFormat="1" applyFont="1" applyFill="1" applyBorder="1" applyAlignment="1">
      <alignment horizontal="center" vertical="center"/>
    </xf>
    <xf numFmtId="10" fontId="12" fillId="10" borderId="155" xfId="1" applyNumberFormat="1" applyFont="1" applyFill="1" applyBorder="1" applyAlignment="1">
      <alignment horizontal="center" vertical="center"/>
    </xf>
    <xf numFmtId="10" fontId="7" fillId="6" borderId="156" xfId="0" applyNumberFormat="1" applyFont="1" applyFill="1" applyBorder="1" applyAlignment="1">
      <alignment vertical="center"/>
    </xf>
    <xf numFmtId="10" fontId="7" fillId="6" borderId="6" xfId="0" applyNumberFormat="1" applyFont="1" applyFill="1" applyBorder="1" applyAlignment="1" applyProtection="1">
      <alignment vertical="center"/>
      <protection locked="0"/>
    </xf>
    <xf numFmtId="10" fontId="5" fillId="0" borderId="156" xfId="0" applyNumberFormat="1" applyFont="1" applyBorder="1" applyAlignment="1">
      <alignment vertical="center"/>
    </xf>
    <xf numFmtId="10" fontId="7" fillId="6" borderId="10" xfId="0" applyNumberFormat="1" applyFont="1" applyFill="1" applyBorder="1" applyAlignment="1" applyProtection="1">
      <alignment horizontal="center" vertical="center"/>
      <protection locked="0"/>
    </xf>
    <xf numFmtId="0" fontId="153" fillId="12" borderId="53" xfId="0" applyFont="1" applyFill="1" applyBorder="1" applyAlignment="1">
      <alignment horizontal="center" vertical="center" wrapText="1"/>
    </xf>
    <xf numFmtId="0" fontId="153" fillId="0" borderId="50" xfId="0" applyFont="1" applyBorder="1" applyAlignment="1">
      <alignment horizontal="center" vertical="center" wrapText="1"/>
    </xf>
    <xf numFmtId="0" fontId="153" fillId="0" borderId="53" xfId="0" applyFont="1" applyBorder="1" applyAlignment="1">
      <alignment horizontal="center" vertical="center" wrapText="1"/>
    </xf>
    <xf numFmtId="10" fontId="153" fillId="0" borderId="52" xfId="3" applyNumberFormat="1" applyFont="1" applyBorder="1" applyAlignment="1">
      <alignment horizontal="center" vertical="center"/>
    </xf>
    <xf numFmtId="10" fontId="154" fillId="12" borderId="78" xfId="1" applyNumberFormat="1" applyFont="1" applyFill="1" applyBorder="1" applyAlignment="1">
      <alignment horizontal="center" vertical="center"/>
    </xf>
    <xf numFmtId="10" fontId="154" fillId="10" borderId="77" xfId="1" applyNumberFormat="1" applyFont="1" applyFill="1" applyBorder="1" applyAlignment="1">
      <alignment horizontal="center" vertical="center"/>
    </xf>
    <xf numFmtId="10" fontId="154" fillId="10" borderId="48" xfId="1" applyNumberFormat="1" applyFont="1" applyFill="1" applyBorder="1" applyAlignment="1">
      <alignment horizontal="center" vertical="center"/>
    </xf>
    <xf numFmtId="10" fontId="154" fillId="12" borderId="47" xfId="1" applyNumberFormat="1" applyFont="1" applyFill="1" applyBorder="1" applyAlignment="1">
      <alignment horizontal="center" vertical="center"/>
    </xf>
    <xf numFmtId="10" fontId="154" fillId="10" borderId="46" xfId="1" applyNumberFormat="1" applyFont="1" applyFill="1" applyBorder="1" applyAlignment="1">
      <alignment horizontal="center" vertical="center"/>
    </xf>
    <xf numFmtId="10" fontId="154" fillId="10" borderId="45" xfId="1" applyNumberFormat="1" applyFont="1" applyFill="1" applyBorder="1" applyAlignment="1">
      <alignment horizontal="center" vertical="center"/>
    </xf>
    <xf numFmtId="10" fontId="155" fillId="6" borderId="1" xfId="0" applyNumberFormat="1" applyFont="1" applyFill="1" applyBorder="1" applyAlignment="1">
      <alignment vertical="center"/>
    </xf>
    <xf numFmtId="10" fontId="155" fillId="6" borderId="1" xfId="0" applyNumberFormat="1" applyFont="1" applyFill="1" applyBorder="1" applyAlignment="1">
      <alignment horizontal="center" vertical="center"/>
    </xf>
    <xf numFmtId="10" fontId="155" fillId="6" borderId="6" xfId="0" applyNumberFormat="1" applyFont="1" applyFill="1" applyBorder="1" applyAlignment="1">
      <alignment horizontal="center" vertical="center"/>
    </xf>
    <xf numFmtId="0" fontId="155" fillId="6" borderId="6" xfId="0" applyFont="1" applyFill="1" applyBorder="1" applyAlignment="1">
      <alignment horizontal="center" vertical="center"/>
    </xf>
    <xf numFmtId="10" fontId="153" fillId="0" borderId="1" xfId="0" applyNumberFormat="1" applyFont="1" applyBorder="1" applyAlignment="1">
      <alignment vertical="center"/>
    </xf>
    <xf numFmtId="10" fontId="153" fillId="0" borderId="1" xfId="0" applyNumberFormat="1" applyFont="1" applyBorder="1" applyAlignment="1">
      <alignment horizontal="center" vertical="center"/>
    </xf>
    <xf numFmtId="10" fontId="156" fillId="0" borderId="14" xfId="0" applyNumberFormat="1" applyFont="1" applyBorder="1" applyAlignment="1">
      <alignment horizontal="center" vertical="center"/>
    </xf>
    <xf numFmtId="10" fontId="156" fillId="0" borderId="6" xfId="0" applyNumberFormat="1" applyFont="1" applyBorder="1" applyAlignment="1">
      <alignment horizontal="center" vertical="center"/>
    </xf>
    <xf numFmtId="0" fontId="89" fillId="0" borderId="6" xfId="0" applyFont="1" applyBorder="1" applyAlignment="1">
      <alignment horizontal="center" vertical="center"/>
    </xf>
    <xf numFmtId="10" fontId="155" fillId="6" borderId="14" xfId="0" applyNumberFormat="1" applyFont="1" applyFill="1" applyBorder="1" applyAlignment="1" applyProtection="1">
      <alignment horizontal="center" vertical="center"/>
      <protection locked="0"/>
    </xf>
    <xf numFmtId="10" fontId="155" fillId="6" borderId="6" xfId="0" applyNumberFormat="1" applyFont="1" applyFill="1" applyBorder="1" applyAlignment="1" applyProtection="1">
      <alignment horizontal="center" vertical="center"/>
      <protection locked="0"/>
    </xf>
    <xf numFmtId="10" fontId="156" fillId="8" borderId="6" xfId="0" applyNumberFormat="1" applyFont="1" applyFill="1" applyBorder="1" applyAlignment="1">
      <alignment horizontal="center" vertical="center"/>
    </xf>
    <xf numFmtId="0" fontId="89" fillId="8" borderId="6" xfId="0" applyFont="1" applyFill="1" applyBorder="1" applyAlignment="1">
      <alignment horizontal="center" vertical="center"/>
    </xf>
    <xf numFmtId="10" fontId="156" fillId="8" borderId="14" xfId="0" applyNumberFormat="1" applyFont="1" applyFill="1" applyBorder="1" applyAlignment="1">
      <alignment horizontal="center" vertical="center"/>
    </xf>
    <xf numFmtId="10" fontId="153" fillId="16" borderId="14" xfId="0" applyNumberFormat="1" applyFont="1" applyFill="1" applyBorder="1" applyAlignment="1">
      <alignment horizontal="center" vertical="center"/>
    </xf>
    <xf numFmtId="10" fontId="153" fillId="16" borderId="6" xfId="0" applyNumberFormat="1" applyFont="1" applyFill="1" applyBorder="1" applyAlignment="1">
      <alignment horizontal="center" vertical="center"/>
    </xf>
    <xf numFmtId="10" fontId="153" fillId="8" borderId="6" xfId="0" applyNumberFormat="1" applyFont="1" applyFill="1" applyBorder="1" applyAlignment="1">
      <alignment horizontal="center" vertical="center"/>
    </xf>
    <xf numFmtId="0" fontId="153" fillId="8" borderId="6" xfId="0" applyFont="1" applyFill="1" applyBorder="1" applyAlignment="1">
      <alignment horizontal="center" vertical="center"/>
    </xf>
    <xf numFmtId="10" fontId="89" fillId="16" borderId="6" xfId="0" applyNumberFormat="1" applyFont="1" applyFill="1" applyBorder="1" applyAlignment="1">
      <alignment horizontal="center" vertical="center"/>
    </xf>
    <xf numFmtId="10" fontId="89" fillId="8" borderId="6" xfId="0" applyNumberFormat="1" applyFont="1" applyFill="1" applyBorder="1" applyAlignment="1">
      <alignment horizontal="center" vertical="center"/>
    </xf>
    <xf numFmtId="10" fontId="153" fillId="8" borderId="14" xfId="0" applyNumberFormat="1" applyFont="1" applyFill="1" applyBorder="1" applyAlignment="1">
      <alignment horizontal="center" vertical="center"/>
    </xf>
    <xf numFmtId="10" fontId="155" fillId="8" borderId="1" xfId="0" applyNumberFormat="1" applyFont="1" applyFill="1" applyBorder="1" applyAlignment="1">
      <alignment vertical="center"/>
    </xf>
    <xf numFmtId="10" fontId="155" fillId="8" borderId="1" xfId="0" applyNumberFormat="1" applyFont="1" applyFill="1" applyBorder="1" applyAlignment="1">
      <alignment horizontal="center" vertical="center"/>
    </xf>
    <xf numFmtId="10" fontId="157" fillId="8" borderId="14" xfId="0" applyNumberFormat="1" applyFont="1" applyFill="1" applyBorder="1" applyAlignment="1">
      <alignment horizontal="center" vertical="center"/>
    </xf>
    <xf numFmtId="10" fontId="157" fillId="8" borderId="6" xfId="0" applyNumberFormat="1" applyFont="1" applyFill="1" applyBorder="1" applyAlignment="1">
      <alignment horizontal="center" vertical="center"/>
    </xf>
    <xf numFmtId="0" fontId="155" fillId="0" borderId="6" xfId="0" applyFont="1" applyBorder="1" applyAlignment="1">
      <alignment horizontal="center" vertical="center"/>
    </xf>
    <xf numFmtId="10" fontId="153" fillId="0" borderId="14" xfId="0" applyNumberFormat="1" applyFont="1" applyBorder="1" applyAlignment="1" applyProtection="1">
      <alignment horizontal="center" vertical="center"/>
      <protection locked="0"/>
    </xf>
    <xf numFmtId="10" fontId="153" fillId="0" borderId="6" xfId="0" applyNumberFormat="1" applyFont="1" applyBorder="1" applyAlignment="1" applyProtection="1">
      <alignment horizontal="center" vertical="center"/>
      <protection locked="0"/>
    </xf>
    <xf numFmtId="0" fontId="153" fillId="0" borderId="6" xfId="0" applyFont="1" applyBorder="1" applyAlignment="1">
      <alignment horizontal="center" vertical="center"/>
    </xf>
    <xf numFmtId="0" fontId="157" fillId="0" borderId="6" xfId="0" applyFont="1" applyBorder="1" applyAlignment="1">
      <alignment horizontal="center" vertical="center"/>
    </xf>
    <xf numFmtId="10" fontId="89" fillId="0" borderId="14" xfId="0" applyNumberFormat="1" applyFont="1" applyBorder="1" applyAlignment="1" applyProtection="1">
      <alignment horizontal="center" vertical="center"/>
      <protection locked="0"/>
    </xf>
    <xf numFmtId="10" fontId="89" fillId="8" borderId="14" xfId="0" applyNumberFormat="1" applyFont="1" applyFill="1" applyBorder="1" applyAlignment="1">
      <alignment horizontal="center" vertical="center"/>
    </xf>
    <xf numFmtId="10" fontId="153" fillId="8" borderId="1" xfId="0" applyNumberFormat="1" applyFont="1" applyFill="1" applyBorder="1" applyAlignment="1">
      <alignment vertical="center"/>
    </xf>
    <xf numFmtId="10" fontId="153" fillId="8" borderId="1" xfId="0" applyNumberFormat="1" applyFont="1" applyFill="1" applyBorder="1" applyAlignment="1">
      <alignment horizontal="center" vertical="center"/>
    </xf>
    <xf numFmtId="9" fontId="92" fillId="0" borderId="6" xfId="1" applyFont="1" applyFill="1" applyBorder="1" applyAlignment="1">
      <alignment horizontal="center" vertical="center" wrapText="1"/>
    </xf>
    <xf numFmtId="10" fontId="155" fillId="0" borderId="1" xfId="0" applyNumberFormat="1" applyFont="1" applyBorder="1" applyAlignment="1">
      <alignment vertical="center"/>
    </xf>
    <xf numFmtId="10" fontId="155" fillId="0" borderId="1" xfId="0" applyNumberFormat="1" applyFont="1" applyBorder="1" applyAlignment="1">
      <alignment horizontal="center" vertical="center"/>
    </xf>
    <xf numFmtId="10" fontId="153" fillId="0" borderId="14" xfId="0" applyNumberFormat="1" applyFont="1" applyBorder="1" applyAlignment="1">
      <alignment horizontal="center" vertical="center"/>
    </xf>
    <xf numFmtId="10" fontId="153" fillId="0" borderId="6" xfId="0" applyNumberFormat="1" applyFont="1" applyBorder="1" applyAlignment="1">
      <alignment horizontal="center" vertical="center"/>
    </xf>
    <xf numFmtId="10" fontId="155" fillId="17" borderId="104" xfId="0" applyNumberFormat="1" applyFont="1" applyFill="1" applyBorder="1" applyAlignment="1">
      <alignment horizontal="center" vertical="center" wrapText="1"/>
    </xf>
    <xf numFmtId="0" fontId="155" fillId="17" borderId="104" xfId="0" applyFont="1" applyFill="1" applyBorder="1" applyAlignment="1">
      <alignment horizontal="center" vertical="center" wrapText="1"/>
    </xf>
    <xf numFmtId="10" fontId="156" fillId="0" borderId="104" xfId="0" applyNumberFormat="1" applyFont="1" applyBorder="1" applyAlignment="1">
      <alignment horizontal="center" vertical="center" wrapText="1"/>
    </xf>
    <xf numFmtId="10" fontId="156" fillId="13" borderId="104" xfId="0" applyNumberFormat="1" applyFont="1" applyFill="1" applyBorder="1" applyAlignment="1">
      <alignment horizontal="center" vertical="center" wrapText="1"/>
    </xf>
    <xf numFmtId="0" fontId="89" fillId="13" borderId="104" xfId="0" applyFont="1" applyFill="1" applyBorder="1" applyAlignment="1">
      <alignment horizontal="center" vertical="center" wrapText="1"/>
    </xf>
    <xf numFmtId="10" fontId="89" fillId="13" borderId="104" xfId="0" applyNumberFormat="1" applyFont="1" applyFill="1" applyBorder="1" applyAlignment="1">
      <alignment horizontal="center" vertical="center" wrapText="1"/>
    </xf>
    <xf numFmtId="10" fontId="155" fillId="17" borderId="104" xfId="0" applyNumberFormat="1" applyFont="1" applyFill="1" applyBorder="1" applyAlignment="1">
      <alignment horizontal="center" vertical="center"/>
    </xf>
    <xf numFmtId="0" fontId="155" fillId="6" borderId="1" xfId="0" applyFont="1" applyFill="1" applyBorder="1" applyAlignment="1">
      <alignment horizontal="center" vertical="center"/>
    </xf>
    <xf numFmtId="10" fontId="156" fillId="8" borderId="104" xfId="0" applyNumberFormat="1" applyFont="1" applyFill="1" applyBorder="1" applyAlignment="1">
      <alignment horizontal="center" vertical="center" wrapText="1"/>
    </xf>
    <xf numFmtId="10" fontId="156" fillId="9" borderId="104" xfId="0" applyNumberFormat="1" applyFont="1" applyFill="1" applyBorder="1" applyAlignment="1">
      <alignment horizontal="center" vertical="center" wrapText="1"/>
    </xf>
    <xf numFmtId="0" fontId="89" fillId="9" borderId="104" xfId="0" applyFont="1" applyFill="1" applyBorder="1" applyAlignment="1">
      <alignment horizontal="center" vertical="center" wrapText="1"/>
    </xf>
    <xf numFmtId="10" fontId="153" fillId="0" borderId="2" xfId="0" applyNumberFormat="1" applyFont="1" applyBorder="1" applyAlignment="1">
      <alignment vertical="center"/>
    </xf>
    <xf numFmtId="10" fontId="153" fillId="0" borderId="2" xfId="0" applyNumberFormat="1" applyFont="1" applyBorder="1" applyAlignment="1">
      <alignment horizontal="center" vertical="center"/>
    </xf>
    <xf numFmtId="10" fontId="156" fillId="0" borderId="1" xfId="0" applyNumberFormat="1" applyFont="1" applyBorder="1" applyAlignment="1">
      <alignment horizontal="center" vertical="center"/>
    </xf>
    <xf numFmtId="10" fontId="156" fillId="8" borderId="1" xfId="0" applyNumberFormat="1" applyFont="1" applyFill="1" applyBorder="1" applyAlignment="1">
      <alignment horizontal="center" vertical="center"/>
    </xf>
    <xf numFmtId="0" fontId="89" fillId="8" borderId="1" xfId="0" applyFont="1" applyFill="1" applyBorder="1" applyAlignment="1">
      <alignment horizontal="center" vertical="center"/>
    </xf>
    <xf numFmtId="10" fontId="153" fillId="0" borderId="8" xfId="0" applyNumberFormat="1" applyFont="1" applyBorder="1" applyAlignment="1">
      <alignment vertical="center"/>
    </xf>
    <xf numFmtId="10" fontId="89" fillId="0" borderId="6" xfId="0" applyNumberFormat="1" applyFont="1" applyBorder="1" applyAlignment="1">
      <alignment horizontal="center" vertical="center"/>
    </xf>
    <xf numFmtId="10" fontId="155" fillId="6" borderId="14" xfId="0" applyNumberFormat="1" applyFont="1" applyFill="1" applyBorder="1" applyAlignment="1">
      <alignment horizontal="center" vertical="center"/>
    </xf>
    <xf numFmtId="10" fontId="155" fillId="6" borderId="8" xfId="0" applyNumberFormat="1" applyFont="1" applyFill="1" applyBorder="1" applyAlignment="1">
      <alignment vertical="center"/>
    </xf>
    <xf numFmtId="10" fontId="158" fillId="0" borderId="14" xfId="0" applyNumberFormat="1" applyFont="1" applyBorder="1" applyAlignment="1">
      <alignment horizontal="center" vertical="center"/>
    </xf>
    <xf numFmtId="10" fontId="158" fillId="0" borderId="6" xfId="0" applyNumberFormat="1" applyFont="1" applyBorder="1" applyAlignment="1">
      <alignment horizontal="center" vertical="center"/>
    </xf>
    <xf numFmtId="10" fontId="158" fillId="8" borderId="6" xfId="0" applyNumberFormat="1" applyFont="1" applyFill="1" applyBorder="1" applyAlignment="1">
      <alignment horizontal="center" vertical="center"/>
    </xf>
    <xf numFmtId="0" fontId="158" fillId="8" borderId="6" xfId="0" applyFont="1" applyFill="1" applyBorder="1" applyAlignment="1">
      <alignment horizontal="center" vertical="center"/>
    </xf>
    <xf numFmtId="10" fontId="89" fillId="8" borderId="1" xfId="0" applyNumberFormat="1" applyFont="1" applyFill="1" applyBorder="1" applyAlignment="1">
      <alignment horizontal="center" vertical="center"/>
    </xf>
    <xf numFmtId="9" fontId="159" fillId="0" borderId="6" xfId="1" applyFont="1" applyFill="1" applyBorder="1" applyAlignment="1">
      <alignment horizontal="center" vertical="center" wrapText="1"/>
    </xf>
    <xf numFmtId="0" fontId="80" fillId="0" borderId="146" xfId="0" applyFont="1" applyBorder="1" applyAlignment="1">
      <alignment horizontal="center" vertical="top" wrapText="1"/>
    </xf>
    <xf numFmtId="0" fontId="84" fillId="0" borderId="147" xfId="0" applyFont="1" applyBorder="1" applyAlignment="1">
      <alignment horizontal="center" vertical="top" wrapText="1"/>
    </xf>
    <xf numFmtId="0" fontId="84" fillId="0" borderId="148" xfId="0" applyFont="1" applyBorder="1" applyAlignment="1">
      <alignment horizontal="center" vertical="top" wrapText="1"/>
    </xf>
    <xf numFmtId="0" fontId="84" fillId="0" borderId="149" xfId="0" applyFont="1" applyBorder="1" applyAlignment="1">
      <alignment horizontal="center" vertical="top" wrapText="1"/>
    </xf>
    <xf numFmtId="0" fontId="84" fillId="0" borderId="0" xfId="0" applyFont="1" applyBorder="1" applyAlignment="1">
      <alignment horizontal="center" vertical="top" wrapText="1"/>
    </xf>
    <xf numFmtId="0" fontId="84" fillId="0" borderId="150" xfId="0" applyFont="1" applyBorder="1" applyAlignment="1">
      <alignment horizontal="center" vertical="top" wrapText="1"/>
    </xf>
    <xf numFmtId="0" fontId="84" fillId="0" borderId="151" xfId="0" applyFont="1" applyBorder="1" applyAlignment="1">
      <alignment horizontal="center" vertical="top" wrapText="1"/>
    </xf>
    <xf numFmtId="0" fontId="84" fillId="0" borderId="152" xfId="0" applyFont="1" applyBorder="1" applyAlignment="1">
      <alignment horizontal="center" vertical="top" wrapText="1"/>
    </xf>
    <xf numFmtId="0" fontId="84" fillId="0" borderId="153" xfId="0" applyFont="1" applyBorder="1" applyAlignment="1">
      <alignment horizontal="center" vertical="top" wrapText="1"/>
    </xf>
    <xf numFmtId="0" fontId="19" fillId="0" borderId="30" xfId="2" applyFont="1" applyFill="1" applyBorder="1" applyAlignment="1">
      <alignment horizontal="center" vertical="center" wrapText="1"/>
    </xf>
    <xf numFmtId="0" fontId="19" fillId="0" borderId="57" xfId="2" applyFont="1" applyFill="1" applyBorder="1" applyAlignment="1">
      <alignment horizontal="center" vertical="center" wrapText="1"/>
    </xf>
    <xf numFmtId="0" fontId="19" fillId="0" borderId="56" xfId="2" applyFont="1" applyFill="1" applyBorder="1" applyAlignment="1">
      <alignment horizontal="center" vertical="center" wrapText="1"/>
    </xf>
    <xf numFmtId="0" fontId="19" fillId="8" borderId="17" xfId="2" applyFont="1" applyFill="1" applyBorder="1" applyAlignment="1">
      <alignment horizontal="center" vertical="center" wrapText="1"/>
    </xf>
    <xf numFmtId="0" fontId="19" fillId="8" borderId="18" xfId="2" applyFont="1" applyFill="1" applyBorder="1" applyAlignment="1">
      <alignment horizontal="center" vertical="center" wrapText="1"/>
    </xf>
    <xf numFmtId="0" fontId="19" fillId="8" borderId="55" xfId="2" applyFont="1" applyFill="1" applyBorder="1" applyAlignment="1">
      <alignment horizontal="center" vertical="center" wrapText="1"/>
    </xf>
    <xf numFmtId="0" fontId="23" fillId="0" borderId="1" xfId="2" applyFont="1" applyFill="1" applyBorder="1" applyAlignment="1">
      <alignment horizontal="center" vertical="center" wrapText="1"/>
    </xf>
    <xf numFmtId="0" fontId="23" fillId="0" borderId="1" xfId="0" applyFont="1" applyBorder="1" applyAlignment="1">
      <alignment horizontal="center" vertical="center" wrapText="1"/>
    </xf>
    <xf numFmtId="9" fontId="23" fillId="0" borderId="7" xfId="0" applyNumberFormat="1" applyFont="1" applyBorder="1" applyAlignment="1">
      <alignment horizontal="center" vertical="center" wrapText="1"/>
    </xf>
    <xf numFmtId="9" fontId="23" fillId="0" borderId="20" xfId="0" applyNumberFormat="1" applyFont="1" applyBorder="1" applyAlignment="1">
      <alignment horizontal="center" vertical="center" wrapText="1"/>
    </xf>
    <xf numFmtId="9" fontId="23" fillId="0" borderId="125" xfId="0" applyNumberFormat="1" applyFont="1" applyBorder="1" applyAlignment="1">
      <alignment horizontal="center" vertical="center" wrapText="1"/>
    </xf>
    <xf numFmtId="9" fontId="23" fillId="0" borderId="1" xfId="0" applyNumberFormat="1" applyFont="1" applyBorder="1" applyAlignment="1">
      <alignment horizontal="center" vertical="center" wrapText="1"/>
    </xf>
    <xf numFmtId="10" fontId="23" fillId="0" borderId="8" xfId="0" applyNumberFormat="1" applyFont="1" applyBorder="1" applyAlignment="1">
      <alignment horizontal="center" vertical="center" wrapText="1"/>
    </xf>
    <xf numFmtId="10" fontId="23" fillId="0" borderId="28" xfId="0" applyNumberFormat="1" applyFont="1" applyBorder="1" applyAlignment="1">
      <alignment horizontal="center" vertical="center" wrapText="1"/>
    </xf>
    <xf numFmtId="10" fontId="23" fillId="0" borderId="126" xfId="0" applyNumberFormat="1" applyFont="1" applyBorder="1" applyAlignment="1">
      <alignment horizontal="center" vertical="center" wrapText="1"/>
    </xf>
    <xf numFmtId="9" fontId="148" fillId="0" borderId="2" xfId="0" applyNumberFormat="1" applyFont="1" applyBorder="1" applyAlignment="1">
      <alignment horizontal="left" vertical="center" wrapText="1"/>
    </xf>
    <xf numFmtId="9" fontId="148" fillId="0" borderId="4" xfId="0" applyNumberFormat="1" applyFont="1" applyBorder="1" applyAlignment="1">
      <alignment horizontal="left" vertical="center" wrapText="1"/>
    </xf>
    <xf numFmtId="0" fontId="19" fillId="8" borderId="91" xfId="2" applyFont="1" applyFill="1" applyBorder="1" applyAlignment="1">
      <alignment horizontal="center" vertical="center" wrapText="1"/>
    </xf>
    <xf numFmtId="0" fontId="19" fillId="8" borderId="68" xfId="2" applyFont="1" applyFill="1" applyBorder="1" applyAlignment="1">
      <alignment horizontal="center" vertical="center" wrapText="1"/>
    </xf>
    <xf numFmtId="0" fontId="19" fillId="8" borderId="127" xfId="2" applyFont="1" applyFill="1" applyBorder="1" applyAlignment="1">
      <alignment horizontal="center" vertical="center" wrapText="1"/>
    </xf>
    <xf numFmtId="9" fontId="23" fillId="0" borderId="17" xfId="0" applyNumberFormat="1" applyFont="1" applyBorder="1" applyAlignment="1">
      <alignment horizontal="center" vertical="center" wrapText="1"/>
    </xf>
    <xf numFmtId="9" fontId="23" fillId="0" borderId="18" xfId="0" applyNumberFormat="1" applyFont="1" applyBorder="1" applyAlignment="1">
      <alignment horizontal="center" vertical="center" wrapText="1"/>
    </xf>
    <xf numFmtId="9" fontId="23" fillId="0" borderId="15" xfId="0" applyNumberFormat="1" applyFont="1" applyBorder="1" applyAlignment="1">
      <alignment horizontal="center" vertical="center" wrapText="1"/>
    </xf>
    <xf numFmtId="10" fontId="23" fillId="0" borderId="15" xfId="0" applyNumberFormat="1" applyFont="1" applyBorder="1" applyAlignment="1">
      <alignment horizontal="center" vertical="center" wrapText="1"/>
    </xf>
    <xf numFmtId="10" fontId="23" fillId="0" borderId="17" xfId="0" applyNumberFormat="1" applyFont="1" applyBorder="1" applyAlignment="1">
      <alignment horizontal="center" vertical="center" wrapText="1"/>
    </xf>
    <xf numFmtId="0" fontId="23" fillId="0" borderId="59" xfId="2" applyFont="1" applyFill="1" applyBorder="1" applyAlignment="1">
      <alignment horizontal="left" vertical="center" wrapText="1"/>
    </xf>
    <xf numFmtId="0" fontId="23" fillId="0" borderId="61" xfId="2" applyFont="1" applyFill="1" applyBorder="1" applyAlignment="1">
      <alignment horizontal="left" vertical="center" wrapText="1"/>
    </xf>
    <xf numFmtId="0" fontId="23" fillId="0" borderId="15" xfId="0" applyFont="1" applyFill="1" applyBorder="1" applyAlignment="1">
      <alignment horizontal="center" vertical="center" wrapText="1"/>
    </xf>
    <xf numFmtId="0" fontId="23" fillId="0" borderId="22" xfId="0" applyFont="1" applyBorder="1" applyAlignment="1">
      <alignment horizontal="center" vertical="center" wrapText="1"/>
    </xf>
    <xf numFmtId="0" fontId="23" fillId="0" borderId="70" xfId="0" applyFont="1" applyBorder="1" applyAlignment="1">
      <alignment horizontal="center" vertical="center" wrapText="1"/>
    </xf>
    <xf numFmtId="0" fontId="23" fillId="0" borderId="144" xfId="0" applyFont="1" applyBorder="1" applyAlignment="1">
      <alignment horizontal="center" vertical="center" wrapText="1"/>
    </xf>
    <xf numFmtId="0" fontId="23" fillId="0" borderId="58" xfId="2" applyFont="1" applyFill="1" applyBorder="1" applyAlignment="1">
      <alignment horizontal="center" vertical="center" wrapText="1"/>
    </xf>
    <xf numFmtId="0" fontId="23" fillId="0" borderId="0" xfId="2" applyFont="1" applyFill="1" applyBorder="1" applyAlignment="1">
      <alignment horizontal="center" vertical="center" wrapText="1"/>
    </xf>
    <xf numFmtId="0" fontId="23" fillId="0" borderId="74" xfId="2" applyFont="1" applyFill="1" applyBorder="1" applyAlignment="1">
      <alignment horizontal="center" vertical="center" wrapText="1"/>
    </xf>
    <xf numFmtId="0" fontId="12" fillId="11" borderId="49" xfId="0" applyFont="1" applyFill="1" applyBorder="1" applyAlignment="1">
      <alignment horizontal="center" vertical="center"/>
    </xf>
    <xf numFmtId="0" fontId="12" fillId="11" borderId="50" xfId="0" applyFont="1" applyFill="1" applyBorder="1" applyAlignment="1">
      <alignment horizontal="center" vertical="center"/>
    </xf>
    <xf numFmtId="0" fontId="12" fillId="11" borderId="51" xfId="0" applyFont="1" applyFill="1" applyBorder="1" applyAlignment="1">
      <alignment horizontal="center" vertical="center"/>
    </xf>
    <xf numFmtId="0" fontId="27" fillId="8" borderId="2" xfId="0" applyFont="1" applyFill="1" applyBorder="1" applyAlignment="1">
      <alignment horizontal="center" vertical="center" textRotation="90" wrapText="1"/>
    </xf>
    <xf numFmtId="0" fontId="27" fillId="8" borderId="3" xfId="0" applyFont="1" applyFill="1" applyBorder="1" applyAlignment="1">
      <alignment horizontal="center" vertical="center" textRotation="90" wrapText="1"/>
    </xf>
    <xf numFmtId="0" fontId="27" fillId="8" borderId="4" xfId="0" applyFont="1" applyFill="1" applyBorder="1" applyAlignment="1">
      <alignment horizontal="center" vertical="center" textRotation="90" wrapText="1"/>
    </xf>
    <xf numFmtId="0" fontId="27" fillId="8" borderId="5" xfId="0" applyFont="1" applyFill="1" applyBorder="1" applyAlignment="1">
      <alignment horizontal="center" vertical="center" textRotation="90" wrapText="1"/>
    </xf>
    <xf numFmtId="0" fontId="10" fillId="8" borderId="20" xfId="0" applyFont="1" applyFill="1" applyBorder="1" applyAlignment="1">
      <alignment horizontal="center"/>
    </xf>
    <xf numFmtId="0" fontId="148" fillId="0" borderId="2" xfId="5" applyFont="1" applyBorder="1" applyAlignment="1">
      <alignment horizontal="justify" vertical="center" wrapText="1"/>
    </xf>
    <xf numFmtId="0" fontId="148" fillId="0" borderId="4" xfId="5" applyFont="1" applyBorder="1" applyAlignment="1">
      <alignment horizontal="justify" vertical="center" wrapText="1"/>
    </xf>
    <xf numFmtId="10" fontId="5" fillId="0" borderId="3" xfId="0" applyNumberFormat="1" applyFont="1" applyBorder="1" applyAlignment="1">
      <alignment horizontal="center" vertical="center"/>
    </xf>
    <xf numFmtId="10" fontId="5" fillId="0" borderId="4" xfId="0" applyNumberFormat="1" applyFont="1" applyBorder="1" applyAlignment="1">
      <alignment horizontal="center" vertical="center"/>
    </xf>
    <xf numFmtId="10" fontId="23" fillId="0" borderId="18" xfId="0" applyNumberFormat="1" applyFont="1" applyBorder="1" applyAlignment="1">
      <alignment horizontal="center" vertical="center" wrapText="1"/>
    </xf>
    <xf numFmtId="10" fontId="23" fillId="0" borderId="67" xfId="0" applyNumberFormat="1" applyFont="1" applyBorder="1" applyAlignment="1">
      <alignment horizontal="center" vertical="center" wrapText="1"/>
    </xf>
    <xf numFmtId="10" fontId="5" fillId="0" borderId="2" xfId="0" applyNumberFormat="1" applyFont="1" applyBorder="1" applyAlignment="1">
      <alignment horizontal="center" vertical="center"/>
    </xf>
    <xf numFmtId="10" fontId="23" fillId="0" borderId="31" xfId="0" applyNumberFormat="1" applyFont="1" applyBorder="1" applyAlignment="1">
      <alignment horizontal="center" vertical="center" wrapText="1"/>
    </xf>
    <xf numFmtId="0" fontId="30" fillId="0" borderId="68" xfId="0" applyFont="1" applyBorder="1" applyAlignment="1">
      <alignment horizontal="center" vertical="center" wrapText="1"/>
    </xf>
    <xf numFmtId="0" fontId="30" fillId="0" borderId="75" xfId="0" applyFont="1" applyBorder="1" applyAlignment="1">
      <alignment horizontal="center" vertical="center" wrapText="1"/>
    </xf>
    <xf numFmtId="0" fontId="18" fillId="8" borderId="20" xfId="0" applyFont="1" applyFill="1" applyBorder="1" applyAlignment="1">
      <alignment horizontal="left" vertical="center"/>
    </xf>
    <xf numFmtId="9" fontId="148" fillId="0" borderId="1" xfId="0" applyNumberFormat="1" applyFont="1" applyBorder="1" applyAlignment="1">
      <alignment horizontal="left" vertical="center" wrapText="1"/>
    </xf>
    <xf numFmtId="9" fontId="148" fillId="8" borderId="2" xfId="0" applyNumberFormat="1" applyFont="1" applyFill="1" applyBorder="1" applyAlignment="1">
      <alignment vertical="center" wrapText="1"/>
    </xf>
    <xf numFmtId="9" fontId="148" fillId="8" borderId="4" xfId="0" applyNumberFormat="1" applyFont="1" applyFill="1" applyBorder="1" applyAlignment="1">
      <alignment vertical="center" wrapText="1"/>
    </xf>
    <xf numFmtId="0" fontId="23" fillId="8" borderId="18" xfId="2" applyFont="1" applyFill="1" applyBorder="1" applyAlignment="1">
      <alignment horizontal="center" vertical="center" wrapText="1"/>
    </xf>
    <xf numFmtId="0" fontId="23" fillId="8" borderId="67" xfId="2" applyFont="1" applyFill="1" applyBorder="1" applyAlignment="1">
      <alignment horizontal="center" vertical="center" wrapText="1"/>
    </xf>
    <xf numFmtId="0" fontId="23" fillId="8" borderId="68" xfId="2" applyFont="1" applyFill="1" applyBorder="1" applyAlignment="1">
      <alignment horizontal="center" vertical="center" wrapText="1"/>
    </xf>
    <xf numFmtId="0" fontId="23" fillId="8" borderId="75" xfId="2" applyFont="1" applyFill="1" applyBorder="1" applyAlignment="1">
      <alignment horizontal="center" vertical="center" wrapText="1"/>
    </xf>
    <xf numFmtId="9" fontId="148" fillId="0" borderId="3" xfId="0" applyNumberFormat="1" applyFont="1" applyBorder="1" applyAlignment="1">
      <alignment horizontal="left" vertical="center" wrapText="1"/>
    </xf>
    <xf numFmtId="0" fontId="23" fillId="0" borderId="2" xfId="0" applyFont="1" applyBorder="1" applyAlignment="1">
      <alignment horizontal="center" vertical="center" wrapText="1"/>
    </xf>
    <xf numFmtId="0" fontId="23" fillId="0" borderId="3" xfId="0" applyFont="1" applyBorder="1" applyAlignment="1">
      <alignment horizontal="center" vertical="center" wrapText="1"/>
    </xf>
    <xf numFmtId="9" fontId="23" fillId="0" borderId="69" xfId="0" applyNumberFormat="1" applyFont="1" applyBorder="1" applyAlignment="1">
      <alignment horizontal="center" vertical="center" wrapText="1"/>
    </xf>
    <xf numFmtId="9" fontId="23" fillId="0" borderId="70" xfId="0" applyNumberFormat="1" applyFont="1" applyBorder="1" applyAlignment="1">
      <alignment horizontal="center" vertical="center" wrapText="1"/>
    </xf>
    <xf numFmtId="9" fontId="23" fillId="0" borderId="72" xfId="0" applyNumberFormat="1" applyFont="1" applyBorder="1" applyAlignment="1">
      <alignment horizontal="center" vertical="center" wrapText="1"/>
    </xf>
    <xf numFmtId="9" fontId="23" fillId="0" borderId="67" xfId="0" applyNumberFormat="1" applyFont="1" applyBorder="1" applyAlignment="1">
      <alignment horizontal="center" vertical="center" wrapText="1"/>
    </xf>
    <xf numFmtId="0" fontId="27" fillId="0" borderId="5" xfId="0" applyFont="1" applyBorder="1" applyAlignment="1">
      <alignment horizontal="center" vertical="center" textRotation="90" wrapText="1"/>
    </xf>
    <xf numFmtId="0" fontId="27" fillId="0" borderId="5" xfId="0" applyFont="1" applyBorder="1" applyAlignment="1">
      <alignment horizontal="center" vertical="center" textRotation="90"/>
    </xf>
    <xf numFmtId="9" fontId="148" fillId="0" borderId="17" xfId="0" applyNumberFormat="1" applyFont="1" applyBorder="1" applyAlignment="1">
      <alignment horizontal="left" vertical="center" wrapText="1"/>
    </xf>
    <xf numFmtId="9" fontId="148" fillId="0" borderId="55" xfId="0" applyNumberFormat="1" applyFont="1" applyBorder="1" applyAlignment="1">
      <alignment horizontal="left" vertical="center" wrapText="1"/>
    </xf>
    <xf numFmtId="9" fontId="148" fillId="0" borderId="15" xfId="0" applyNumberFormat="1" applyFont="1" applyBorder="1" applyAlignment="1">
      <alignment horizontal="justify" vertical="center" wrapText="1"/>
    </xf>
    <xf numFmtId="9" fontId="92" fillId="0" borderId="15" xfId="0" applyNumberFormat="1" applyFont="1" applyBorder="1" applyAlignment="1">
      <alignment horizontal="center" vertical="center" wrapText="1"/>
    </xf>
    <xf numFmtId="9" fontId="148" fillId="0" borderId="2" xfId="0" applyNumberFormat="1" applyFont="1" applyBorder="1" applyAlignment="1">
      <alignment horizontal="justify" vertical="center" wrapText="1"/>
    </xf>
    <xf numFmtId="9" fontId="148" fillId="0" borderId="4" xfId="0" applyNumberFormat="1" applyFont="1" applyBorder="1" applyAlignment="1">
      <alignment horizontal="justify" vertical="center" wrapText="1"/>
    </xf>
    <xf numFmtId="9" fontId="92" fillId="0" borderId="17" xfId="0" applyNumberFormat="1" applyFont="1" applyBorder="1" applyAlignment="1">
      <alignment horizontal="center" vertical="center" wrapText="1"/>
    </xf>
    <xf numFmtId="9" fontId="92" fillId="0" borderId="18" xfId="0" applyNumberFormat="1" applyFont="1" applyBorder="1" applyAlignment="1">
      <alignment horizontal="center" vertical="center" wrapText="1"/>
    </xf>
    <xf numFmtId="0" fontId="92" fillId="0" borderId="17" xfId="0" applyFont="1" applyBorder="1" applyAlignment="1">
      <alignment horizontal="center" vertical="center" wrapText="1"/>
    </xf>
    <xf numFmtId="0" fontId="92" fillId="0" borderId="18" xfId="0" applyFont="1" applyBorder="1" applyAlignment="1">
      <alignment horizontal="center" vertical="center" wrapText="1"/>
    </xf>
    <xf numFmtId="0" fontId="19" fillId="8" borderId="15" xfId="2" applyFont="1" applyFill="1" applyBorder="1" applyAlignment="1">
      <alignment horizontal="center" vertical="center" wrapText="1"/>
    </xf>
    <xf numFmtId="0" fontId="22" fillId="0" borderId="134" xfId="0" applyFont="1" applyBorder="1" applyAlignment="1">
      <alignment horizontal="center" vertical="center" wrapText="1"/>
    </xf>
    <xf numFmtId="0" fontId="22" fillId="0" borderId="18" xfId="0" applyFont="1" applyBorder="1" applyAlignment="1">
      <alignment horizontal="center" vertical="center" wrapText="1"/>
    </xf>
    <xf numFmtId="0" fontId="22" fillId="0" borderId="135" xfId="0" applyFont="1" applyBorder="1" applyAlignment="1">
      <alignment horizontal="center" vertical="center" wrapText="1"/>
    </xf>
    <xf numFmtId="165" fontId="22" fillId="0" borderId="17" xfId="10" applyNumberFormat="1" applyFont="1" applyFill="1" applyBorder="1" applyAlignment="1">
      <alignment horizontal="center" vertical="center" wrapText="1"/>
    </xf>
    <xf numFmtId="165" fontId="22" fillId="0" borderId="18" xfId="10" applyNumberFormat="1" applyFont="1" applyFill="1" applyBorder="1" applyAlignment="1">
      <alignment horizontal="center" vertical="center" wrapText="1"/>
    </xf>
    <xf numFmtId="165" fontId="22" fillId="0" borderId="55" xfId="10" applyNumberFormat="1" applyFont="1" applyFill="1" applyBorder="1" applyAlignment="1">
      <alignment horizontal="center" vertical="center" wrapText="1"/>
    </xf>
    <xf numFmtId="10" fontId="5" fillId="8" borderId="2" xfId="0" applyNumberFormat="1" applyFont="1" applyFill="1" applyBorder="1" applyAlignment="1">
      <alignment horizontal="center" vertical="center"/>
    </xf>
    <xf numFmtId="10" fontId="5" fillId="8" borderId="3" xfId="0" applyNumberFormat="1" applyFont="1" applyFill="1" applyBorder="1" applyAlignment="1">
      <alignment horizontal="center" vertical="center"/>
    </xf>
    <xf numFmtId="0" fontId="27" fillId="8" borderId="2" xfId="2" applyFont="1" applyFill="1" applyBorder="1" applyAlignment="1">
      <alignment horizontal="center" vertical="center" textRotation="90" wrapText="1"/>
    </xf>
    <xf numFmtId="0" fontId="27" fillId="8" borderId="3" xfId="2" applyFont="1" applyFill="1" applyBorder="1" applyAlignment="1">
      <alignment horizontal="center" vertical="center" textRotation="90" wrapText="1"/>
    </xf>
    <xf numFmtId="0" fontId="27" fillId="8" borderId="4" xfId="2" applyFont="1" applyFill="1" applyBorder="1" applyAlignment="1">
      <alignment horizontal="center" vertical="center" textRotation="90" wrapText="1"/>
    </xf>
    <xf numFmtId="9" fontId="23" fillId="0" borderId="65" xfId="0" applyNumberFormat="1" applyFont="1" applyBorder="1" applyAlignment="1">
      <alignment vertical="center" wrapText="1"/>
    </xf>
    <xf numFmtId="9" fontId="23" fillId="0" borderId="66" xfId="0" applyNumberFormat="1" applyFont="1" applyBorder="1" applyAlignment="1">
      <alignment vertical="center" wrapText="1"/>
    </xf>
    <xf numFmtId="9" fontId="148" fillId="0" borderId="1" xfId="0" applyNumberFormat="1" applyFont="1" applyBorder="1" applyAlignment="1">
      <alignment vertical="center" wrapText="1"/>
    </xf>
    <xf numFmtId="10" fontId="5" fillId="8" borderId="4" xfId="0" applyNumberFormat="1" applyFont="1" applyFill="1" applyBorder="1" applyAlignment="1">
      <alignment horizontal="center" vertical="center"/>
    </xf>
    <xf numFmtId="9" fontId="23" fillId="0" borderId="65" xfId="0" applyNumberFormat="1" applyFont="1" applyBorder="1" applyAlignment="1">
      <alignment horizontal="left" vertical="center" wrapText="1"/>
    </xf>
    <xf numFmtId="9" fontId="23" fillId="0" borderId="90" xfId="0" applyNumberFormat="1" applyFont="1" applyBorder="1" applyAlignment="1">
      <alignment horizontal="left" vertical="center" wrapText="1"/>
    </xf>
    <xf numFmtId="0" fontId="10" fillId="8" borderId="20" xfId="0" applyFont="1" applyFill="1" applyBorder="1" applyAlignment="1">
      <alignment horizontal="left" vertical="center" wrapText="1"/>
    </xf>
    <xf numFmtId="0" fontId="23" fillId="0" borderId="1" xfId="2" applyFont="1" applyFill="1" applyBorder="1" applyAlignment="1">
      <alignment horizontal="justify" vertical="center" wrapText="1"/>
    </xf>
    <xf numFmtId="0" fontId="19" fillId="8" borderId="59" xfId="2" applyFont="1" applyFill="1" applyBorder="1" applyAlignment="1">
      <alignment horizontal="center" vertical="center" wrapText="1"/>
    </xf>
    <xf numFmtId="0" fontId="19" fillId="8" borderId="61" xfId="2" applyFont="1" applyFill="1" applyBorder="1" applyAlignment="1">
      <alignment horizontal="center" vertical="center" wrapText="1"/>
    </xf>
    <xf numFmtId="0" fontId="19" fillId="0" borderId="59" xfId="2" applyFont="1" applyFill="1" applyBorder="1" applyAlignment="1">
      <alignment horizontal="center" vertical="center" wrapText="1"/>
    </xf>
    <xf numFmtId="0" fontId="19" fillId="0" borderId="61" xfId="2" applyFont="1" applyFill="1" applyBorder="1" applyAlignment="1">
      <alignment horizontal="center" vertical="center" wrapText="1"/>
    </xf>
    <xf numFmtId="0" fontId="23" fillId="0" borderId="60" xfId="0" applyFont="1" applyBorder="1" applyAlignment="1">
      <alignment horizontal="center" vertical="center" wrapText="1"/>
    </xf>
    <xf numFmtId="0" fontId="23" fillId="0" borderId="62" xfId="0" applyFont="1" applyBorder="1" applyAlignment="1">
      <alignment horizontal="center" vertical="center" wrapText="1"/>
    </xf>
    <xf numFmtId="9" fontId="23" fillId="0" borderId="60" xfId="0" applyNumberFormat="1" applyFont="1" applyBorder="1" applyAlignment="1">
      <alignment horizontal="center" vertical="center" wrapText="1"/>
    </xf>
    <xf numFmtId="9" fontId="23" fillId="0" borderId="62" xfId="0" applyNumberFormat="1" applyFont="1" applyBorder="1" applyAlignment="1">
      <alignment horizontal="center" vertical="center" wrapText="1"/>
    </xf>
    <xf numFmtId="10" fontId="23" fillId="0" borderId="60" xfId="0" applyNumberFormat="1" applyFont="1" applyBorder="1" applyAlignment="1">
      <alignment horizontal="center" vertical="center" wrapText="1"/>
    </xf>
    <xf numFmtId="10" fontId="23" fillId="0" borderId="62" xfId="0" applyNumberFormat="1" applyFont="1" applyBorder="1" applyAlignment="1">
      <alignment horizontal="center" vertical="center" wrapText="1"/>
    </xf>
    <xf numFmtId="9" fontId="22" fillId="0" borderId="1" xfId="0" applyNumberFormat="1" applyFont="1" applyBorder="1" applyAlignment="1">
      <alignment horizontal="center" vertical="center" wrapText="1"/>
    </xf>
    <xf numFmtId="0" fontId="55" fillId="8" borderId="20" xfId="0" applyFont="1" applyFill="1" applyBorder="1" applyAlignment="1">
      <alignment horizontal="left" vertical="center" wrapText="1"/>
    </xf>
    <xf numFmtId="0" fontId="23" fillId="0" borderId="63" xfId="2" applyFont="1" applyFill="1" applyBorder="1" applyAlignment="1">
      <alignment horizontal="left" vertical="center" wrapText="1"/>
    </xf>
    <xf numFmtId="0" fontId="23" fillId="0" borderId="121" xfId="2" applyFont="1" applyFill="1" applyBorder="1" applyAlignment="1">
      <alignment horizontal="left" vertical="center" wrapText="1"/>
    </xf>
    <xf numFmtId="0" fontId="23" fillId="0" borderId="122" xfId="2" applyFont="1" applyFill="1" applyBorder="1" applyAlignment="1">
      <alignment horizontal="left" vertical="center" wrapText="1"/>
    </xf>
    <xf numFmtId="0" fontId="23" fillId="0" borderId="64" xfId="2" applyFont="1" applyFill="1" applyBorder="1" applyAlignment="1">
      <alignment horizontal="left" vertical="center" wrapText="1"/>
    </xf>
    <xf numFmtId="0" fontId="22" fillId="0" borderId="1" xfId="2" applyFont="1" applyFill="1" applyBorder="1" applyAlignment="1">
      <alignment horizontal="center" vertical="center" wrapText="1"/>
    </xf>
    <xf numFmtId="0" fontId="23" fillId="0" borderId="4" xfId="0" applyFont="1" applyFill="1" applyBorder="1" applyAlignment="1">
      <alignment horizontal="center" vertical="center" wrapText="1"/>
    </xf>
    <xf numFmtId="0" fontId="23" fillId="0" borderId="1" xfId="0" applyFont="1" applyFill="1" applyBorder="1" applyAlignment="1">
      <alignment horizontal="center" vertical="center" wrapText="1"/>
    </xf>
    <xf numFmtId="9" fontId="23" fillId="0" borderId="4" xfId="0" applyNumberFormat="1" applyFont="1" applyFill="1" applyBorder="1" applyAlignment="1">
      <alignment horizontal="center" vertical="center" wrapText="1"/>
    </xf>
    <xf numFmtId="9" fontId="23" fillId="0" borderId="1" xfId="0" applyNumberFormat="1" applyFont="1" applyFill="1" applyBorder="1" applyAlignment="1">
      <alignment horizontal="center" vertical="center" wrapText="1"/>
    </xf>
    <xf numFmtId="0" fontId="23" fillId="0" borderId="15" xfId="2" applyFont="1" applyFill="1" applyBorder="1" applyAlignment="1">
      <alignment horizontal="left" vertical="center" wrapText="1"/>
    </xf>
    <xf numFmtId="10" fontId="23" fillId="0" borderId="17" xfId="0" applyNumberFormat="1" applyFont="1" applyFill="1" applyBorder="1" applyAlignment="1">
      <alignment horizontal="center" vertical="center" wrapText="1"/>
    </xf>
    <xf numFmtId="10" fontId="23" fillId="0" borderId="55" xfId="0" applyNumberFormat="1" applyFont="1" applyFill="1" applyBorder="1" applyAlignment="1">
      <alignment horizontal="center" vertical="center" wrapText="1"/>
    </xf>
    <xf numFmtId="0" fontId="58" fillId="8" borderId="20" xfId="0" applyFont="1" applyFill="1" applyBorder="1" applyAlignment="1">
      <alignment horizontal="center" vertical="center" wrapText="1"/>
    </xf>
    <xf numFmtId="0" fontId="23" fillId="0" borderId="15" xfId="0" applyFont="1" applyBorder="1" applyAlignment="1">
      <alignment horizontal="left" vertical="center" wrapText="1"/>
    </xf>
    <xf numFmtId="0" fontId="19" fillId="0" borderId="15" xfId="2" applyFont="1" applyFill="1" applyBorder="1" applyAlignment="1">
      <alignment horizontal="center" vertical="center" wrapText="1"/>
    </xf>
    <xf numFmtId="0" fontId="23" fillId="0" borderId="17" xfId="2" applyFont="1" applyFill="1" applyBorder="1" applyAlignment="1">
      <alignment horizontal="center" vertical="center" wrapText="1"/>
    </xf>
    <xf numFmtId="0" fontId="23" fillId="0" borderId="18" xfId="2" applyFont="1" applyFill="1" applyBorder="1" applyAlignment="1">
      <alignment horizontal="center" vertical="center" wrapText="1"/>
    </xf>
    <xf numFmtId="0" fontId="23" fillId="0" borderId="55" xfId="2" applyFont="1" applyFill="1" applyBorder="1" applyAlignment="1">
      <alignment horizontal="center" vertical="center" wrapText="1"/>
    </xf>
    <xf numFmtId="0" fontId="23" fillId="0" borderId="15" xfId="0" applyFont="1" applyBorder="1" applyAlignment="1">
      <alignment horizontal="center" vertical="center" wrapText="1"/>
    </xf>
    <xf numFmtId="10" fontId="23" fillId="0" borderId="55" xfId="0" applyNumberFormat="1" applyFont="1" applyBorder="1" applyAlignment="1">
      <alignment horizontal="center" vertical="center" wrapText="1"/>
    </xf>
    <xf numFmtId="0" fontId="27" fillId="8" borderId="7" xfId="2" applyFont="1" applyFill="1" applyBorder="1" applyAlignment="1">
      <alignment horizontal="center" vertical="center" textRotation="90" wrapText="1"/>
    </xf>
    <xf numFmtId="0" fontId="27" fillId="8" borderId="20" xfId="2" applyFont="1" applyFill="1" applyBorder="1" applyAlignment="1">
      <alignment horizontal="center" vertical="center" textRotation="90" wrapText="1"/>
    </xf>
    <xf numFmtId="0" fontId="27" fillId="8" borderId="21" xfId="2" applyFont="1" applyFill="1" applyBorder="1" applyAlignment="1">
      <alignment horizontal="center" vertical="center" textRotation="90" wrapText="1"/>
    </xf>
    <xf numFmtId="164" fontId="148" fillId="0" borderId="1" xfId="3" applyNumberFormat="1" applyFont="1" applyFill="1" applyBorder="1" applyAlignment="1">
      <alignment horizontal="justify" vertical="center" wrapText="1"/>
    </xf>
    <xf numFmtId="0" fontId="23" fillId="0" borderId="17" xfId="2" applyFont="1" applyFill="1" applyBorder="1" applyAlignment="1">
      <alignment horizontal="left" vertical="center" wrapText="1"/>
    </xf>
    <xf numFmtId="0" fontId="23" fillId="0" borderId="55" xfId="2" applyFont="1" applyFill="1" applyBorder="1" applyAlignment="1">
      <alignment horizontal="left" vertical="center" wrapText="1"/>
    </xf>
    <xf numFmtId="0" fontId="10" fillId="8" borderId="0" xfId="0" applyFont="1" applyFill="1" applyAlignment="1">
      <alignment horizontal="center"/>
    </xf>
    <xf numFmtId="0" fontId="23" fillId="0" borderId="15" xfId="0" applyFont="1" applyBorder="1" applyAlignment="1">
      <alignment horizontal="justify" vertical="center" wrapText="1"/>
    </xf>
    <xf numFmtId="0" fontId="23" fillId="0" borderId="18" xfId="2" applyFont="1" applyFill="1" applyBorder="1" applyAlignment="1">
      <alignment horizontal="left" vertical="center" wrapText="1"/>
    </xf>
    <xf numFmtId="0" fontId="23" fillId="0" borderId="17" xfId="0" applyFont="1" applyBorder="1" applyAlignment="1">
      <alignment horizontal="center" vertical="center" wrapText="1"/>
    </xf>
    <xf numFmtId="0" fontId="23" fillId="0" borderId="18" xfId="0" applyFont="1" applyBorder="1" applyAlignment="1">
      <alignment horizontal="center" vertical="center" wrapText="1"/>
    </xf>
    <xf numFmtId="0" fontId="27" fillId="8" borderId="25" xfId="0" applyFont="1" applyFill="1" applyBorder="1" applyAlignment="1">
      <alignment horizontal="center" vertical="center" textRotation="90" wrapText="1"/>
    </xf>
    <xf numFmtId="0" fontId="27" fillId="0" borderId="25" xfId="2" applyFont="1" applyFill="1" applyBorder="1" applyAlignment="1">
      <alignment horizontal="center" vertical="center" textRotation="90" wrapText="1"/>
    </xf>
    <xf numFmtId="0" fontId="27" fillId="0" borderId="3" xfId="2" applyFont="1" applyFill="1" applyBorder="1" applyAlignment="1">
      <alignment horizontal="center" vertical="center" textRotation="90"/>
    </xf>
    <xf numFmtId="0" fontId="27" fillId="0" borderId="4" xfId="2" applyFont="1" applyFill="1" applyBorder="1" applyAlignment="1">
      <alignment horizontal="center" vertical="center" textRotation="90"/>
    </xf>
    <xf numFmtId="0" fontId="27" fillId="0" borderId="2" xfId="2" applyFont="1" applyFill="1" applyBorder="1" applyAlignment="1">
      <alignment horizontal="center" vertical="center" textRotation="90" wrapText="1"/>
    </xf>
    <xf numFmtId="0" fontId="27" fillId="0" borderId="3" xfId="2" applyFont="1" applyFill="1" applyBorder="1" applyAlignment="1">
      <alignment horizontal="center" vertical="center" textRotation="90" wrapText="1"/>
    </xf>
    <xf numFmtId="0" fontId="27" fillId="0" borderId="4" xfId="2" applyFont="1" applyFill="1" applyBorder="1" applyAlignment="1">
      <alignment horizontal="center" vertical="center" textRotation="90" wrapText="1"/>
    </xf>
    <xf numFmtId="0" fontId="23" fillId="0" borderId="15" xfId="2" applyFont="1" applyFill="1" applyBorder="1" applyAlignment="1">
      <alignment horizontal="center" vertical="center" wrapText="1"/>
    </xf>
    <xf numFmtId="0" fontId="23" fillId="0" borderId="2" xfId="2" applyFont="1" applyFill="1" applyBorder="1" applyAlignment="1">
      <alignment horizontal="center" vertical="center" wrapText="1"/>
    </xf>
    <xf numFmtId="0" fontId="23" fillId="0" borderId="3" xfId="2" applyFont="1" applyFill="1" applyBorder="1" applyAlignment="1">
      <alignment horizontal="center" vertical="center" wrapText="1"/>
    </xf>
    <xf numFmtId="0" fontId="9" fillId="3" borderId="15" xfId="0" applyFont="1" applyFill="1" applyBorder="1" applyAlignment="1">
      <alignment horizontal="center" vertical="center"/>
    </xf>
    <xf numFmtId="0" fontId="9" fillId="4" borderId="1" xfId="0" applyFont="1" applyFill="1" applyBorder="1" applyAlignment="1">
      <alignment horizontal="center" vertical="center"/>
    </xf>
    <xf numFmtId="0" fontId="9" fillId="4" borderId="5" xfId="0" applyFont="1" applyFill="1" applyBorder="1" applyAlignment="1">
      <alignment horizontal="center" vertical="center"/>
    </xf>
    <xf numFmtId="0" fontId="55" fillId="8" borderId="20" xfId="0" applyFont="1" applyFill="1" applyBorder="1" applyAlignment="1">
      <alignment horizontal="center" vertical="center"/>
    </xf>
    <xf numFmtId="0" fontId="17" fillId="5" borderId="55" xfId="0" applyFont="1" applyFill="1" applyBorder="1" applyAlignment="1">
      <alignment horizontal="center" vertical="center" wrapText="1"/>
    </xf>
    <xf numFmtId="0" fontId="61" fillId="0" borderId="20" xfId="2" applyFont="1" applyFill="1" applyBorder="1" applyAlignment="1">
      <alignment horizontal="center" vertical="center" textRotation="90" wrapText="1"/>
    </xf>
    <xf numFmtId="0" fontId="59" fillId="0" borderId="15" xfId="2" applyFont="1" applyFill="1" applyBorder="1" applyAlignment="1">
      <alignment horizontal="left" vertical="center" wrapText="1"/>
    </xf>
    <xf numFmtId="0" fontId="20" fillId="8" borderId="58" xfId="2" applyFont="1" applyFill="1" applyBorder="1" applyAlignment="1">
      <alignment vertical="center" wrapText="1"/>
    </xf>
    <xf numFmtId="0" fontId="20" fillId="8" borderId="0" xfId="2" applyFont="1" applyFill="1" applyBorder="1" applyAlignment="1">
      <alignment vertical="center" wrapText="1"/>
    </xf>
    <xf numFmtId="0" fontId="20" fillId="8" borderId="74" xfId="2" applyFont="1" applyFill="1" applyBorder="1" applyAlignment="1">
      <alignment vertical="center" wrapText="1"/>
    </xf>
    <xf numFmtId="0" fontId="19" fillId="8" borderId="30" xfId="2" applyFont="1" applyFill="1" applyBorder="1" applyAlignment="1">
      <alignment horizontal="center" vertical="top" wrapText="1"/>
    </xf>
    <xf numFmtId="0" fontId="19" fillId="8" borderId="57" xfId="2" applyFont="1" applyFill="1" applyBorder="1" applyAlignment="1">
      <alignment horizontal="center" vertical="top" wrapText="1"/>
    </xf>
    <xf numFmtId="0" fontId="19" fillId="8" borderId="73" xfId="2" applyFont="1" applyFill="1" applyBorder="1" applyAlignment="1">
      <alignment horizontal="center" vertical="top" wrapText="1"/>
    </xf>
    <xf numFmtId="0" fontId="19" fillId="8" borderId="17" xfId="2" applyFont="1" applyFill="1" applyBorder="1" applyAlignment="1">
      <alignment horizontal="left" vertical="center" wrapText="1"/>
    </xf>
    <xf numFmtId="0" fontId="19" fillId="8" borderId="18" xfId="2" applyFont="1" applyFill="1" applyBorder="1" applyAlignment="1">
      <alignment horizontal="left" vertical="center" wrapText="1"/>
    </xf>
    <xf numFmtId="0" fontId="19" fillId="8" borderId="15" xfId="2" applyFont="1" applyFill="1" applyBorder="1" applyAlignment="1">
      <alignment vertical="center" wrapText="1"/>
    </xf>
    <xf numFmtId="0" fontId="148" fillId="0" borderId="17" xfId="2" applyFont="1" applyFill="1" applyBorder="1" applyAlignment="1">
      <alignment horizontal="left" vertical="center" wrapText="1"/>
    </xf>
    <xf numFmtId="0" fontId="57" fillId="0" borderId="17" xfId="2" applyFont="1" applyFill="1" applyBorder="1" applyAlignment="1">
      <alignment horizontal="center" vertical="center" wrapText="1"/>
    </xf>
    <xf numFmtId="0" fontId="57" fillId="0" borderId="18" xfId="2" applyFont="1" applyFill="1" applyBorder="1" applyAlignment="1">
      <alignment horizontal="center" vertical="center" wrapText="1"/>
    </xf>
    <xf numFmtId="10" fontId="23" fillId="0" borderId="15" xfId="2" applyNumberFormat="1" applyFont="1" applyFill="1" applyBorder="1" applyAlignment="1">
      <alignment horizontal="center" vertical="center" wrapText="1"/>
    </xf>
    <xf numFmtId="10" fontId="22" fillId="0" borderId="4" xfId="0" applyNumberFormat="1" applyFont="1" applyFill="1" applyBorder="1" applyAlignment="1">
      <alignment horizontal="center" vertical="center" wrapText="1"/>
    </xf>
    <xf numFmtId="0" fontId="22" fillId="0" borderId="1" xfId="0" applyFont="1" applyFill="1" applyBorder="1" applyAlignment="1">
      <alignment horizontal="center" vertical="center" wrapText="1"/>
    </xf>
    <xf numFmtId="0" fontId="23" fillId="0" borderId="4" xfId="2" applyFont="1" applyFill="1" applyBorder="1" applyAlignment="1">
      <alignment horizontal="justify" vertical="center" wrapText="1"/>
    </xf>
    <xf numFmtId="0" fontId="23" fillId="8" borderId="17" xfId="2" applyFont="1" applyFill="1" applyBorder="1" applyAlignment="1">
      <alignment horizontal="center" vertical="center" wrapText="1"/>
    </xf>
    <xf numFmtId="0" fontId="23" fillId="8" borderId="55" xfId="2" applyFont="1" applyFill="1" applyBorder="1" applyAlignment="1">
      <alignment horizontal="center" vertical="center" wrapText="1"/>
    </xf>
    <xf numFmtId="0" fontId="22" fillId="0" borderId="2" xfId="0" applyFont="1" applyBorder="1" applyAlignment="1">
      <alignment horizontal="center" vertical="center" wrapText="1"/>
    </xf>
    <xf numFmtId="0" fontId="22" fillId="0" borderId="3" xfId="0" applyFont="1" applyBorder="1" applyAlignment="1">
      <alignment horizontal="center" vertical="center" wrapText="1"/>
    </xf>
    <xf numFmtId="0" fontId="22" fillId="0" borderId="4" xfId="0" applyFont="1" applyBorder="1" applyAlignment="1">
      <alignment horizontal="center" vertical="center" wrapText="1"/>
    </xf>
    <xf numFmtId="9" fontId="148" fillId="0" borderId="22" xfId="0" applyNumberFormat="1" applyFont="1" applyBorder="1" applyAlignment="1">
      <alignment horizontal="center" vertical="center" wrapText="1"/>
    </xf>
    <xf numFmtId="9" fontId="148" fillId="0" borderId="70" xfId="0" applyNumberFormat="1" applyFont="1" applyBorder="1" applyAlignment="1">
      <alignment horizontal="center" vertical="center" wrapText="1"/>
    </xf>
    <xf numFmtId="9" fontId="148" fillId="0" borderId="72" xfId="0" applyNumberFormat="1" applyFont="1" applyBorder="1" applyAlignment="1">
      <alignment horizontal="center" vertical="center" wrapText="1"/>
    </xf>
    <xf numFmtId="9" fontId="23" fillId="8" borderId="15" xfId="0" applyNumberFormat="1" applyFont="1" applyFill="1" applyBorder="1" applyAlignment="1">
      <alignment horizontal="center" vertical="center" wrapText="1"/>
    </xf>
    <xf numFmtId="0" fontId="23" fillId="0" borderId="9" xfId="0" applyFont="1" applyBorder="1" applyAlignment="1">
      <alignment vertical="center" wrapText="1"/>
    </xf>
    <xf numFmtId="0" fontId="23" fillId="0" borderId="11" xfId="0" applyFont="1" applyBorder="1" applyAlignment="1">
      <alignment vertical="center" wrapText="1"/>
    </xf>
    <xf numFmtId="10" fontId="5" fillId="0" borderId="1" xfId="0" applyNumberFormat="1" applyFont="1" applyBorder="1" applyAlignment="1">
      <alignment horizontal="center" vertical="center"/>
    </xf>
    <xf numFmtId="0" fontId="38" fillId="8" borderId="25" xfId="0" applyFont="1" applyFill="1" applyBorder="1" applyAlignment="1">
      <alignment horizontal="center" vertical="center" textRotation="90" wrapText="1"/>
    </xf>
    <xf numFmtId="0" fontId="38" fillId="8" borderId="3" xfId="0" applyFont="1" applyFill="1" applyBorder="1" applyAlignment="1">
      <alignment horizontal="center" vertical="center" textRotation="90" wrapText="1"/>
    </xf>
    <xf numFmtId="0" fontId="38" fillId="8" borderId="2" xfId="0" applyFont="1" applyFill="1" applyBorder="1" applyAlignment="1">
      <alignment horizontal="center" vertical="center" textRotation="90" wrapText="1"/>
    </xf>
    <xf numFmtId="0" fontId="38" fillId="8" borderId="4" xfId="0" applyFont="1" applyFill="1" applyBorder="1" applyAlignment="1">
      <alignment horizontal="center" vertical="center" textRotation="90" wrapText="1"/>
    </xf>
    <xf numFmtId="0" fontId="38" fillId="9" borderId="3" xfId="0" applyFont="1" applyFill="1" applyBorder="1" applyAlignment="1">
      <alignment horizontal="center" vertical="center" textRotation="90" wrapText="1"/>
    </xf>
    <xf numFmtId="0" fontId="38" fillId="9" borderId="145" xfId="0" applyFont="1" applyFill="1" applyBorder="1" applyAlignment="1">
      <alignment horizontal="center" vertical="center" textRotation="90" wrapText="1"/>
    </xf>
    <xf numFmtId="0" fontId="38" fillId="9" borderId="25" xfId="0" applyFont="1" applyFill="1" applyBorder="1" applyAlignment="1">
      <alignment horizontal="center" vertical="center" textRotation="90" wrapText="1"/>
    </xf>
    <xf numFmtId="0" fontId="38" fillId="9" borderId="2" xfId="0" applyFont="1" applyFill="1" applyBorder="1" applyAlignment="1">
      <alignment horizontal="center" vertical="center" textRotation="90" wrapText="1"/>
    </xf>
    <xf numFmtId="0" fontId="38" fillId="9" borderId="4" xfId="0" applyFont="1" applyFill="1" applyBorder="1" applyAlignment="1">
      <alignment horizontal="center" vertical="center" textRotation="90" wrapText="1"/>
    </xf>
    <xf numFmtId="0" fontId="42" fillId="9" borderId="9" xfId="0" applyFont="1" applyFill="1" applyBorder="1" applyAlignment="1">
      <alignment horizontal="center" vertical="center" wrapText="1"/>
    </xf>
    <xf numFmtId="0" fontId="42" fillId="9" borderId="11" xfId="0" applyFont="1" applyFill="1" applyBorder="1" applyAlignment="1">
      <alignment horizontal="center" vertical="center" wrapText="1"/>
    </xf>
    <xf numFmtId="10" fontId="42" fillId="0" borderId="9" xfId="0" applyNumberFormat="1" applyFont="1" applyBorder="1" applyAlignment="1">
      <alignment horizontal="center" vertical="center" wrapText="1"/>
    </xf>
    <xf numFmtId="10" fontId="42" fillId="0" borderId="11" xfId="0" applyNumberFormat="1" applyFont="1" applyBorder="1" applyAlignment="1">
      <alignment horizontal="center" vertical="center" wrapText="1"/>
    </xf>
    <xf numFmtId="0" fontId="16" fillId="9" borderId="9" xfId="0" applyFont="1" applyFill="1" applyBorder="1" applyAlignment="1">
      <alignment horizontal="center" wrapText="1"/>
    </xf>
    <xf numFmtId="0" fontId="16" fillId="9" borderId="11" xfId="0" applyFont="1" applyFill="1" applyBorder="1" applyAlignment="1">
      <alignment horizontal="center" wrapText="1"/>
    </xf>
    <xf numFmtId="0" fontId="16" fillId="9" borderId="13" xfId="0" applyFont="1" applyFill="1" applyBorder="1" applyAlignment="1">
      <alignment horizontal="center" wrapText="1"/>
    </xf>
    <xf numFmtId="0" fontId="19" fillId="9" borderId="9" xfId="0" applyFont="1" applyFill="1" applyBorder="1" applyAlignment="1">
      <alignment horizontal="center" vertical="center" wrapText="1"/>
    </xf>
    <xf numFmtId="0" fontId="19" fillId="9" borderId="11" xfId="0" applyFont="1" applyFill="1" applyBorder="1" applyAlignment="1">
      <alignment horizontal="center" vertical="center" wrapText="1"/>
    </xf>
    <xf numFmtId="0" fontId="19" fillId="9" borderId="13" xfId="0" applyFont="1" applyFill="1" applyBorder="1" applyAlignment="1">
      <alignment horizontal="center" vertical="center" wrapText="1"/>
    </xf>
    <xf numFmtId="0" fontId="23" fillId="0" borderId="9" xfId="0" applyFont="1" applyBorder="1" applyAlignment="1">
      <alignment horizontal="center" vertical="center" wrapText="1"/>
    </xf>
    <xf numFmtId="0" fontId="23" fillId="0" borderId="11" xfId="0" applyFont="1" applyBorder="1" applyAlignment="1">
      <alignment horizontal="center" vertical="center" wrapText="1"/>
    </xf>
    <xf numFmtId="0" fontId="29" fillId="0" borderId="9" xfId="0" applyFont="1" applyBorder="1" applyAlignment="1">
      <alignment horizontal="center" vertical="center" wrapText="1"/>
    </xf>
    <xf numFmtId="0" fontId="29" fillId="0" borderId="11" xfId="0" applyFont="1" applyBorder="1" applyAlignment="1">
      <alignment horizontal="center" vertical="center" wrapText="1"/>
    </xf>
    <xf numFmtId="0" fontId="23" fillId="0" borderId="38" xfId="0" applyFont="1" applyBorder="1" applyAlignment="1">
      <alignment horizontal="center" vertical="center" wrapText="1"/>
    </xf>
    <xf numFmtId="0" fontId="23" fillId="0" borderId="39" xfId="0" applyFont="1" applyBorder="1" applyAlignment="1">
      <alignment horizontal="center" vertical="center" wrapText="1"/>
    </xf>
    <xf numFmtId="0" fontId="41" fillId="0" borderId="36" xfId="0" applyFont="1" applyBorder="1" applyAlignment="1">
      <alignment horizontal="center" vertical="center" wrapText="1"/>
    </xf>
    <xf numFmtId="0" fontId="41" fillId="0" borderId="37" xfId="0" applyFont="1" applyBorder="1" applyAlignment="1">
      <alignment horizontal="center" vertical="center" wrapText="1"/>
    </xf>
    <xf numFmtId="0" fontId="49" fillId="8" borderId="2" xfId="0" applyFont="1" applyFill="1" applyBorder="1" applyAlignment="1">
      <alignment horizontal="center" vertical="center" textRotation="90" wrapText="1"/>
    </xf>
    <xf numFmtId="0" fontId="49" fillId="8" borderId="3" xfId="0" applyFont="1" applyFill="1" applyBorder="1" applyAlignment="1">
      <alignment horizontal="center" vertical="center" textRotation="90" wrapText="1"/>
    </xf>
    <xf numFmtId="0" fontId="49" fillId="8" borderId="4" xfId="0" applyFont="1" applyFill="1" applyBorder="1" applyAlignment="1">
      <alignment horizontal="center" vertical="center" textRotation="90" wrapText="1"/>
    </xf>
    <xf numFmtId="0" fontId="49" fillId="9" borderId="2" xfId="0" applyFont="1" applyFill="1" applyBorder="1" applyAlignment="1">
      <alignment horizontal="center" vertical="center" textRotation="90" wrapText="1"/>
    </xf>
    <xf numFmtId="0" fontId="49" fillId="9" borderId="3" xfId="0" applyFont="1" applyFill="1" applyBorder="1" applyAlignment="1">
      <alignment horizontal="center" vertical="center" textRotation="90" wrapText="1"/>
    </xf>
    <xf numFmtId="0" fontId="49" fillId="9" borderId="4" xfId="0" applyFont="1" applyFill="1" applyBorder="1" applyAlignment="1">
      <alignment horizontal="center" vertical="center" textRotation="90" wrapText="1"/>
    </xf>
    <xf numFmtId="0" fontId="126" fillId="0" borderId="1" xfId="0" applyFont="1" applyBorder="1" applyAlignment="1">
      <alignment horizontal="justify" vertical="center" wrapText="1"/>
    </xf>
    <xf numFmtId="0" fontId="42" fillId="9" borderId="6" xfId="0" applyFont="1" applyFill="1" applyBorder="1" applyAlignment="1">
      <alignment horizontal="center" vertical="center" wrapText="1"/>
    </xf>
    <xf numFmtId="10" fontId="42" fillId="0" borderId="6" xfId="0" applyNumberFormat="1" applyFont="1" applyBorder="1" applyAlignment="1">
      <alignment horizontal="center" vertical="center" wrapText="1"/>
    </xf>
    <xf numFmtId="0" fontId="9" fillId="3" borderId="6" xfId="0" applyFont="1" applyFill="1" applyBorder="1" applyAlignment="1">
      <alignment horizontal="center" vertical="center"/>
    </xf>
    <xf numFmtId="0" fontId="9" fillId="4" borderId="23" xfId="0" applyFont="1" applyFill="1" applyBorder="1" applyAlignment="1">
      <alignment horizontal="center" vertical="center"/>
    </xf>
    <xf numFmtId="0" fontId="9" fillId="4" borderId="24" xfId="0" applyFont="1" applyFill="1" applyBorder="1" applyAlignment="1">
      <alignment horizontal="center" vertical="center"/>
    </xf>
    <xf numFmtId="0" fontId="17" fillId="5" borderId="6" xfId="0" applyFont="1" applyFill="1" applyBorder="1" applyAlignment="1">
      <alignment horizontal="center" vertical="center" wrapText="1"/>
    </xf>
    <xf numFmtId="0" fontId="23" fillId="0" borderId="13" xfId="0" applyFont="1" applyBorder="1" applyAlignment="1">
      <alignment vertical="center" wrapText="1"/>
    </xf>
    <xf numFmtId="17" fontId="25" fillId="9" borderId="2" xfId="0" applyNumberFormat="1" applyFont="1" applyFill="1" applyBorder="1" applyAlignment="1">
      <alignment horizontal="center" vertical="center" wrapText="1"/>
    </xf>
    <xf numFmtId="17" fontId="25" fillId="9" borderId="3" xfId="0" applyNumberFormat="1" applyFont="1" applyFill="1" applyBorder="1" applyAlignment="1">
      <alignment horizontal="center" vertical="center" wrapText="1"/>
    </xf>
    <xf numFmtId="17" fontId="25" fillId="9" borderId="4" xfId="0" applyNumberFormat="1" applyFont="1" applyFill="1" applyBorder="1" applyAlignment="1">
      <alignment horizontal="center" vertical="center" wrapText="1"/>
    </xf>
    <xf numFmtId="10" fontId="126" fillId="0" borderId="13" xfId="0" applyNumberFormat="1" applyFont="1" applyBorder="1" applyAlignment="1">
      <alignment horizontal="center" vertical="center" wrapText="1"/>
    </xf>
    <xf numFmtId="0" fontId="126" fillId="0" borderId="6" xfId="0" applyFont="1" applyBorder="1" applyAlignment="1">
      <alignment horizontal="center" vertical="center" wrapText="1"/>
    </xf>
    <xf numFmtId="0" fontId="126" fillId="0" borderId="105" xfId="0" applyFont="1" applyBorder="1" applyAlignment="1">
      <alignment horizontal="justify" vertical="center" wrapText="1"/>
    </xf>
    <xf numFmtId="0" fontId="126" fillId="0" borderId="106" xfId="0" applyFont="1" applyBorder="1" applyAlignment="1">
      <alignment horizontal="justify" vertical="center" wrapText="1"/>
    </xf>
    <xf numFmtId="0" fontId="126" fillId="0" borderId="2" xfId="0" applyFont="1" applyBorder="1" applyAlignment="1">
      <alignment vertical="center" wrapText="1"/>
    </xf>
    <xf numFmtId="0" fontId="126" fillId="0" borderId="4" xfId="0" applyFont="1" applyBorder="1" applyAlignment="1">
      <alignment vertical="center" wrapText="1"/>
    </xf>
    <xf numFmtId="0" fontId="23" fillId="0" borderId="6" xfId="0" applyFont="1" applyBorder="1" applyAlignment="1">
      <alignment horizontal="center" vertical="center" wrapText="1"/>
    </xf>
    <xf numFmtId="0" fontId="41" fillId="9" borderId="6" xfId="0" applyFont="1" applyFill="1" applyBorder="1" applyAlignment="1">
      <alignment horizontal="center" vertical="center" wrapText="1"/>
    </xf>
    <xf numFmtId="0" fontId="42" fillId="9" borderId="13" xfId="0" applyFont="1" applyFill="1" applyBorder="1" applyAlignment="1">
      <alignment horizontal="center" vertical="center" wrapText="1"/>
    </xf>
    <xf numFmtId="0" fontId="126" fillId="0" borderId="107" xfId="0" applyFont="1" applyBorder="1" applyAlignment="1">
      <alignment horizontal="justify" vertical="center" wrapText="1"/>
    </xf>
    <xf numFmtId="0" fontId="126" fillId="0" borderId="2" xfId="0" applyFont="1" applyBorder="1" applyAlignment="1">
      <alignment horizontal="left" vertical="center" wrapText="1"/>
    </xf>
    <xf numFmtId="0" fontId="126" fillId="0" borderId="4" xfId="0" applyFont="1" applyBorder="1" applyAlignment="1">
      <alignment horizontal="left" vertical="center" wrapText="1"/>
    </xf>
    <xf numFmtId="0" fontId="126" fillId="0" borderId="6" xfId="0" applyFont="1" applyBorder="1" applyAlignment="1">
      <alignment horizontal="justify" vertical="center" wrapText="1"/>
    </xf>
    <xf numFmtId="10" fontId="126" fillId="0" borderId="6" xfId="0" applyNumberFormat="1" applyFont="1" applyBorder="1" applyAlignment="1">
      <alignment horizontal="center" vertical="center" wrapText="1"/>
    </xf>
    <xf numFmtId="0" fontId="126" fillId="0" borderId="9" xfId="0" applyFont="1" applyBorder="1" applyAlignment="1">
      <alignment horizontal="justify" vertical="center" wrapText="1"/>
    </xf>
    <xf numFmtId="0" fontId="126" fillId="0" borderId="13" xfId="0" applyFont="1" applyBorder="1" applyAlignment="1">
      <alignment horizontal="justify" vertical="center" wrapText="1"/>
    </xf>
    <xf numFmtId="0" fontId="126" fillId="0" borderId="9" xfId="0" applyFont="1" applyBorder="1" applyAlignment="1">
      <alignment horizontal="center" vertical="center" wrapText="1"/>
    </xf>
    <xf numFmtId="0" fontId="126" fillId="0" borderId="11" xfId="0" applyFont="1" applyBorder="1" applyAlignment="1">
      <alignment horizontal="center" vertical="center" wrapText="1"/>
    </xf>
    <xf numFmtId="0" fontId="19" fillId="0" borderId="6" xfId="0" applyFont="1" applyBorder="1" applyAlignment="1">
      <alignment horizontal="center" vertical="center" wrapText="1"/>
    </xf>
    <xf numFmtId="0" fontId="126" fillId="0" borderId="9" xfId="0" applyFont="1" applyBorder="1" applyAlignment="1">
      <alignment horizontal="left" vertical="center" wrapText="1"/>
    </xf>
    <xf numFmtId="0" fontId="126" fillId="0" borderId="11" xfId="0" applyFont="1" applyBorder="1" applyAlignment="1">
      <alignment horizontal="left" vertical="center" wrapText="1"/>
    </xf>
    <xf numFmtId="0" fontId="126" fillId="0" borderId="13" xfId="0" applyFont="1" applyBorder="1" applyAlignment="1">
      <alignment horizontal="center" vertical="center" wrapText="1"/>
    </xf>
    <xf numFmtId="0" fontId="126" fillId="8" borderId="9" xfId="0" applyFont="1" applyFill="1" applyBorder="1" applyAlignment="1">
      <alignment horizontal="center" vertical="center" wrapText="1"/>
    </xf>
    <xf numFmtId="0" fontId="126" fillId="8" borderId="11" xfId="0" applyFont="1" applyFill="1" applyBorder="1" applyAlignment="1">
      <alignment horizontal="center" vertical="center" wrapText="1"/>
    </xf>
    <xf numFmtId="0" fontId="26" fillId="0" borderId="6" xfId="0" applyFont="1" applyBorder="1" applyAlignment="1">
      <alignment horizontal="center" vertical="center" wrapText="1"/>
    </xf>
    <xf numFmtId="0" fontId="126" fillId="0" borderId="35" xfId="0" applyFont="1" applyBorder="1" applyAlignment="1">
      <alignment horizontal="left" vertical="center" wrapText="1"/>
    </xf>
    <xf numFmtId="0" fontId="141" fillId="0" borderId="9" xfId="0" applyFont="1" applyBorder="1" applyAlignment="1">
      <alignment horizontal="center" vertical="center" wrapText="1"/>
    </xf>
    <xf numFmtId="0" fontId="141" fillId="0" borderId="11" xfId="0" applyFont="1" applyBorder="1" applyAlignment="1">
      <alignment horizontal="center" vertical="center" wrapText="1"/>
    </xf>
    <xf numFmtId="0" fontId="141" fillId="0" borderId="13" xfId="0" applyFont="1" applyBorder="1" applyAlignment="1">
      <alignment horizontal="center" vertical="center" wrapText="1"/>
    </xf>
    <xf numFmtId="0" fontId="126" fillId="0" borderId="6" xfId="0" applyFont="1" applyBorder="1" applyAlignment="1">
      <alignment horizontal="left" vertical="center" wrapText="1"/>
    </xf>
    <xf numFmtId="0" fontId="37" fillId="9" borderId="2" xfId="0" applyFont="1" applyFill="1" applyBorder="1" applyAlignment="1">
      <alignment horizontal="center" vertical="center" textRotation="90" wrapText="1"/>
    </xf>
    <xf numFmtId="0" fontId="37" fillId="9" borderId="3" xfId="0" applyFont="1" applyFill="1" applyBorder="1" applyAlignment="1">
      <alignment horizontal="center" vertical="center" textRotation="90" wrapText="1"/>
    </xf>
    <xf numFmtId="0" fontId="37" fillId="9" borderId="4" xfId="0" applyFont="1" applyFill="1" applyBorder="1" applyAlignment="1">
      <alignment horizontal="center" vertical="center" textRotation="90" wrapText="1"/>
    </xf>
    <xf numFmtId="0" fontId="126" fillId="0" borderId="1" xfId="0" applyFont="1" applyBorder="1" applyAlignment="1">
      <alignment horizontal="left" vertical="center" wrapText="1"/>
    </xf>
    <xf numFmtId="10" fontId="141" fillId="0" borderId="6" xfId="0" applyNumberFormat="1" applyFont="1" applyBorder="1" applyAlignment="1">
      <alignment horizontal="left" vertical="center" wrapText="1"/>
    </xf>
    <xf numFmtId="0" fontId="141" fillId="0" borderId="6" xfId="0" applyFont="1" applyBorder="1" applyAlignment="1">
      <alignment horizontal="left" vertical="center" wrapText="1"/>
    </xf>
    <xf numFmtId="0" fontId="126" fillId="0" borderId="1" xfId="0" applyFont="1" applyBorder="1" applyAlignment="1">
      <alignment horizontal="center" vertical="center" wrapText="1"/>
    </xf>
    <xf numFmtId="0" fontId="37" fillId="8" borderId="3" xfId="0" applyFont="1" applyFill="1" applyBorder="1" applyAlignment="1">
      <alignment horizontal="center" vertical="center" textRotation="90" wrapText="1"/>
    </xf>
    <xf numFmtId="0" fontId="37" fillId="8" borderId="4" xfId="0" applyFont="1" applyFill="1" applyBorder="1" applyAlignment="1">
      <alignment horizontal="center" vertical="center" textRotation="90" wrapText="1"/>
    </xf>
    <xf numFmtId="10" fontId="5" fillId="8" borderId="0" xfId="0" applyNumberFormat="1" applyFont="1" applyFill="1" applyAlignment="1">
      <alignment horizontal="center" vertical="center"/>
    </xf>
    <xf numFmtId="10" fontId="5" fillId="0" borderId="0" xfId="0" applyNumberFormat="1" applyFont="1" applyAlignment="1">
      <alignment horizontal="center" vertical="center"/>
    </xf>
    <xf numFmtId="10" fontId="126" fillId="0" borderId="11" xfId="0" applyNumberFormat="1" applyFont="1" applyBorder="1" applyAlignment="1">
      <alignment horizontal="center" vertical="center" wrapText="1"/>
    </xf>
    <xf numFmtId="0" fontId="126" fillId="0" borderId="3" xfId="0" applyFont="1" applyBorder="1" applyAlignment="1">
      <alignment vertical="center" wrapText="1"/>
    </xf>
    <xf numFmtId="0" fontId="126" fillId="0" borderId="33" xfId="0" applyFont="1" applyBorder="1" applyAlignment="1">
      <alignment horizontal="center" vertical="center" wrapText="1"/>
    </xf>
    <xf numFmtId="0" fontId="94" fillId="0" borderId="33" xfId="0" applyFont="1" applyBorder="1" applyAlignment="1">
      <alignment horizontal="center" vertical="center" wrapText="1"/>
    </xf>
    <xf numFmtId="0" fontId="94" fillId="0" borderId="11" xfId="0" applyFont="1" applyBorder="1" applyAlignment="1">
      <alignment horizontal="center" vertical="center" wrapText="1"/>
    </xf>
    <xf numFmtId="0" fontId="94" fillId="0" borderId="13" xfId="0" applyFont="1" applyBorder="1" applyAlignment="1">
      <alignment horizontal="center" vertical="center" wrapText="1"/>
    </xf>
    <xf numFmtId="10" fontId="126" fillId="0" borderId="40" xfId="0" applyNumberFormat="1" applyFont="1" applyBorder="1" applyAlignment="1">
      <alignment horizontal="center" vertical="center" wrapText="1"/>
    </xf>
    <xf numFmtId="10" fontId="126" fillId="0" borderId="34" xfId="0" applyNumberFormat="1" applyFont="1" applyBorder="1" applyAlignment="1">
      <alignment horizontal="center" vertical="center" wrapText="1"/>
    </xf>
    <xf numFmtId="10" fontId="126" fillId="0" borderId="41" xfId="0" applyNumberFormat="1" applyFont="1" applyBorder="1" applyAlignment="1">
      <alignment horizontal="center" vertical="center" wrapText="1"/>
    </xf>
    <xf numFmtId="0" fontId="19" fillId="0" borderId="11" xfId="0" applyFont="1" applyBorder="1" applyAlignment="1">
      <alignment horizontal="center" vertical="center" wrapText="1"/>
    </xf>
    <xf numFmtId="0" fontId="19" fillId="0" borderId="13" xfId="0" applyFont="1" applyBorder="1" applyAlignment="1">
      <alignment horizontal="center" vertical="center" wrapText="1"/>
    </xf>
    <xf numFmtId="0" fontId="126" fillId="8" borderId="13" xfId="0" applyFont="1" applyFill="1" applyBorder="1" applyAlignment="1">
      <alignment horizontal="center" vertical="center" wrapText="1"/>
    </xf>
    <xf numFmtId="0" fontId="29" fillId="8" borderId="9" xfId="0" applyFont="1" applyFill="1" applyBorder="1" applyAlignment="1">
      <alignment horizontal="center" vertical="center" wrapText="1"/>
    </xf>
    <xf numFmtId="0" fontId="29" fillId="8" borderId="11" xfId="0" applyFont="1" applyFill="1" applyBorder="1" applyAlignment="1">
      <alignment horizontal="center" vertical="center" wrapText="1"/>
    </xf>
    <xf numFmtId="0" fontId="29" fillId="8" borderId="13" xfId="0" applyFont="1" applyFill="1" applyBorder="1" applyAlignment="1">
      <alignment horizontal="center" vertical="center" wrapText="1"/>
    </xf>
    <xf numFmtId="0" fontId="29" fillId="0" borderId="13" xfId="0" applyFont="1" applyBorder="1" applyAlignment="1">
      <alignment horizontal="center" vertical="center" wrapText="1"/>
    </xf>
    <xf numFmtId="0" fontId="126" fillId="13" borderId="1" xfId="0" applyFont="1" applyFill="1" applyBorder="1" applyAlignment="1">
      <alignment horizontal="center" vertical="center" wrapText="1"/>
    </xf>
    <xf numFmtId="0" fontId="26" fillId="8" borderId="6" xfId="0" applyFont="1" applyFill="1" applyBorder="1" applyAlignment="1">
      <alignment horizontal="center" vertical="center" wrapText="1"/>
    </xf>
    <xf numFmtId="0" fontId="26" fillId="8" borderId="6" xfId="0" applyFont="1" applyFill="1" applyBorder="1" applyAlignment="1">
      <alignment horizontal="left" vertical="center" wrapText="1"/>
    </xf>
    <xf numFmtId="0" fontId="23" fillId="0" borderId="9" xfId="0" applyFont="1" applyBorder="1" applyAlignment="1">
      <alignment horizontal="center" vertical="center" wrapText="1" readingOrder="1"/>
    </xf>
    <xf numFmtId="0" fontId="23" fillId="0" borderId="11" xfId="0" applyFont="1" applyBorder="1" applyAlignment="1">
      <alignment horizontal="center" vertical="center" wrapText="1" readingOrder="1"/>
    </xf>
    <xf numFmtId="0" fontId="23" fillId="8" borderId="9" xfId="0" applyFont="1" applyFill="1" applyBorder="1" applyAlignment="1">
      <alignment horizontal="center" vertical="center" wrapText="1" readingOrder="1"/>
    </xf>
    <xf numFmtId="0" fontId="23" fillId="8" borderId="11" xfId="0" applyFont="1" applyFill="1" applyBorder="1" applyAlignment="1">
      <alignment horizontal="center" vertical="center" wrapText="1" readingOrder="1"/>
    </xf>
    <xf numFmtId="0" fontId="23" fillId="8" borderId="6" xfId="0" applyFont="1" applyFill="1" applyBorder="1" applyAlignment="1">
      <alignment horizontal="center" vertical="center" wrapText="1"/>
    </xf>
    <xf numFmtId="0" fontId="36" fillId="8" borderId="2" xfId="0" applyFont="1" applyFill="1" applyBorder="1" applyAlignment="1">
      <alignment horizontal="center" vertical="center" textRotation="90" wrapText="1"/>
    </xf>
    <xf numFmtId="0" fontId="36" fillId="8" borderId="3" xfId="0" applyFont="1" applyFill="1" applyBorder="1" applyAlignment="1">
      <alignment horizontal="center" vertical="center" textRotation="90" wrapText="1"/>
    </xf>
    <xf numFmtId="0" fontId="36" fillId="8" borderId="4" xfId="0" applyFont="1" applyFill="1" applyBorder="1" applyAlignment="1">
      <alignment horizontal="center" vertical="center" textRotation="90" wrapText="1"/>
    </xf>
    <xf numFmtId="0" fontId="16" fillId="9" borderId="11" xfId="0" applyFont="1" applyFill="1" applyBorder="1" applyAlignment="1">
      <alignment horizontal="left" vertical="top" wrapText="1"/>
    </xf>
    <xf numFmtId="0" fontId="40" fillId="9" borderId="9" xfId="0" applyFont="1" applyFill="1" applyBorder="1" applyAlignment="1">
      <alignment horizontal="center" vertical="center" wrapText="1"/>
    </xf>
    <xf numFmtId="0" fontId="40" fillId="9" borderId="11" xfId="0" applyFont="1" applyFill="1" applyBorder="1" applyAlignment="1">
      <alignment horizontal="center" vertical="center" wrapText="1"/>
    </xf>
    <xf numFmtId="0" fontId="29" fillId="0" borderId="6" xfId="0" applyFont="1" applyBorder="1" applyAlignment="1">
      <alignment horizontal="center" vertical="center" wrapText="1"/>
    </xf>
    <xf numFmtId="0" fontId="27" fillId="8" borderId="1" xfId="0" applyFont="1" applyFill="1" applyBorder="1" applyAlignment="1">
      <alignment horizontal="center" vertical="center" textRotation="90" wrapText="1"/>
    </xf>
    <xf numFmtId="0" fontId="23" fillId="0" borderId="38" xfId="0" applyFont="1" applyBorder="1" applyAlignment="1">
      <alignment horizontal="left" vertical="center" wrapText="1"/>
    </xf>
    <xf numFmtId="0" fontId="23" fillId="0" borderId="39" xfId="0" applyFont="1" applyBorder="1" applyAlignment="1">
      <alignment horizontal="left" vertical="center" wrapText="1"/>
    </xf>
    <xf numFmtId="10" fontId="23" fillId="8" borderId="6" xfId="0" applyNumberFormat="1" applyFont="1" applyFill="1" applyBorder="1" applyAlignment="1" applyProtection="1">
      <alignment horizontal="center" vertical="center" wrapText="1"/>
      <protection locked="0"/>
    </xf>
    <xf numFmtId="0" fontId="23" fillId="0" borderId="6" xfId="0" applyFont="1" applyBorder="1" applyAlignment="1">
      <alignment horizontal="left" vertical="center" wrapText="1" readingOrder="1"/>
    </xf>
    <xf numFmtId="0" fontId="23" fillId="0" borderId="6" xfId="0" applyFont="1" applyBorder="1" applyAlignment="1">
      <alignment vertical="center" wrapText="1"/>
    </xf>
    <xf numFmtId="10" fontId="23" fillId="0" borderId="6" xfId="0" applyNumberFormat="1" applyFont="1" applyBorder="1" applyAlignment="1" applyProtection="1">
      <alignment horizontal="center" vertical="center" wrapText="1"/>
      <protection locked="0"/>
    </xf>
    <xf numFmtId="10" fontId="23" fillId="8" borderId="9" xfId="0" applyNumberFormat="1" applyFont="1" applyFill="1" applyBorder="1" applyAlignment="1" applyProtection="1">
      <alignment horizontal="center" vertical="center" wrapText="1"/>
      <protection locked="0"/>
    </xf>
    <xf numFmtId="10" fontId="23" fillId="8" borderId="11" xfId="0" applyNumberFormat="1" applyFont="1" applyFill="1" applyBorder="1" applyAlignment="1" applyProtection="1">
      <alignment horizontal="center" vertical="center" wrapText="1"/>
      <protection locked="0"/>
    </xf>
    <xf numFmtId="0" fontId="23" fillId="0" borderId="6" xfId="0" applyFont="1" applyBorder="1" applyAlignment="1">
      <alignment horizontal="justify" vertical="center" wrapText="1"/>
    </xf>
    <xf numFmtId="0" fontId="23" fillId="0" borderId="140" xfId="0" applyFont="1" applyBorder="1" applyAlignment="1">
      <alignment horizontal="center" vertical="center" wrapText="1"/>
    </xf>
    <xf numFmtId="0" fontId="28" fillId="8" borderId="3" xfId="0" applyFont="1" applyFill="1" applyBorder="1" applyAlignment="1">
      <alignment horizontal="center" vertical="center" textRotation="90"/>
    </xf>
    <xf numFmtId="9" fontId="26" fillId="8" borderId="6" xfId="0" applyNumberFormat="1" applyFont="1" applyFill="1" applyBorder="1" applyAlignment="1">
      <alignment horizontal="center" vertical="center" wrapText="1"/>
    </xf>
    <xf numFmtId="9" fontId="26" fillId="8" borderId="6" xfId="0" applyNumberFormat="1" applyFont="1" applyFill="1" applyBorder="1" applyAlignment="1">
      <alignment horizontal="left" vertical="center" wrapText="1"/>
    </xf>
    <xf numFmtId="0" fontId="23" fillId="0" borderId="140" xfId="0" applyFont="1" applyBorder="1" applyAlignment="1">
      <alignment horizontal="left" vertical="center" wrapText="1"/>
    </xf>
    <xf numFmtId="0" fontId="23" fillId="8" borderId="13" xfId="0" applyFont="1" applyFill="1" applyBorder="1" applyAlignment="1">
      <alignment horizontal="center" vertical="center" wrapText="1" readingOrder="1"/>
    </xf>
    <xf numFmtId="0" fontId="26" fillId="8" borderId="6" xfId="0" applyFont="1" applyFill="1" applyBorder="1" applyAlignment="1">
      <alignment horizontal="center" vertical="center" wrapText="1" readingOrder="1"/>
    </xf>
    <xf numFmtId="0" fontId="23" fillId="0" borderId="35" xfId="0" applyFont="1" applyBorder="1" applyAlignment="1">
      <alignment horizontal="center" vertical="center" wrapText="1" readingOrder="1"/>
    </xf>
    <xf numFmtId="0" fontId="23" fillId="0" borderId="6" xfId="0" applyFont="1" applyBorder="1" applyAlignment="1">
      <alignment horizontal="center" vertical="center" wrapText="1" readingOrder="1"/>
    </xf>
    <xf numFmtId="0" fontId="23" fillId="0" borderId="38" xfId="0" applyFont="1" applyBorder="1" applyAlignment="1">
      <alignment horizontal="left" vertical="top" wrapText="1"/>
    </xf>
    <xf numFmtId="0" fontId="23" fillId="0" borderId="39" xfId="0" applyFont="1" applyBorder="1" applyAlignment="1">
      <alignment horizontal="left" vertical="top" wrapText="1"/>
    </xf>
    <xf numFmtId="0" fontId="92" fillId="0" borderId="6" xfId="0" applyFont="1" applyBorder="1" applyAlignment="1">
      <alignment horizontal="center" vertical="center" wrapText="1" readingOrder="1"/>
    </xf>
    <xf numFmtId="0" fontId="28" fillId="8" borderId="2" xfId="5" applyFont="1" applyFill="1" applyBorder="1" applyAlignment="1">
      <alignment horizontal="center" vertical="center" textRotation="90"/>
    </xf>
    <xf numFmtId="0" fontId="28" fillId="8" borderId="3" xfId="5" applyFont="1" applyFill="1" applyBorder="1" applyAlignment="1">
      <alignment horizontal="center" vertical="center" textRotation="90"/>
    </xf>
    <xf numFmtId="0" fontId="28" fillId="8" borderId="4" xfId="5" applyFont="1" applyFill="1" applyBorder="1" applyAlignment="1">
      <alignment horizontal="center" vertical="center" textRotation="90"/>
    </xf>
    <xf numFmtId="0" fontId="28" fillId="8" borderId="2" xfId="5" applyFont="1" applyFill="1" applyBorder="1" applyAlignment="1">
      <alignment horizontal="center" vertical="center" textRotation="90" wrapText="1"/>
    </xf>
    <xf numFmtId="0" fontId="28" fillId="8" borderId="3" xfId="5" applyFont="1" applyFill="1" applyBorder="1" applyAlignment="1">
      <alignment horizontal="center" vertical="center" textRotation="90" wrapText="1"/>
    </xf>
    <xf numFmtId="0" fontId="28" fillId="8" borderId="4" xfId="5" applyFont="1" applyFill="1" applyBorder="1" applyAlignment="1">
      <alignment horizontal="center" vertical="center" textRotation="90" wrapText="1"/>
    </xf>
    <xf numFmtId="164" fontId="22" fillId="0" borderId="1" xfId="3" applyNumberFormat="1" applyFont="1" applyFill="1" applyBorder="1" applyAlignment="1">
      <alignment horizontal="center" vertical="center" wrapText="1"/>
    </xf>
    <xf numFmtId="0" fontId="19" fillId="8" borderId="2" xfId="5" applyFont="1" applyFill="1" applyBorder="1" applyAlignment="1">
      <alignment horizontal="center" vertical="center" wrapText="1"/>
    </xf>
    <xf numFmtId="0" fontId="19" fillId="8" borderId="3" xfId="5" applyFont="1" applyFill="1" applyBorder="1" applyAlignment="1">
      <alignment horizontal="center" vertical="center" wrapText="1"/>
    </xf>
    <xf numFmtId="0" fontId="19" fillId="8" borderId="4" xfId="5" applyFont="1" applyFill="1" applyBorder="1" applyAlignment="1">
      <alignment horizontal="center" vertical="center" wrapText="1"/>
    </xf>
    <xf numFmtId="0" fontId="23" fillId="0" borderId="2" xfId="5" applyFont="1" applyBorder="1" applyAlignment="1">
      <alignment horizontal="center" vertical="center" wrapText="1"/>
    </xf>
    <xf numFmtId="0" fontId="23" fillId="0" borderId="3" xfId="5" applyFont="1" applyBorder="1" applyAlignment="1">
      <alignment horizontal="center" vertical="center" wrapText="1"/>
    </xf>
    <xf numFmtId="0" fontId="23" fillId="0" borderId="4" xfId="5" applyFont="1" applyBorder="1" applyAlignment="1">
      <alignment horizontal="center" vertical="center" wrapText="1"/>
    </xf>
    <xf numFmtId="164" fontId="23" fillId="0" borderId="2" xfId="3" applyNumberFormat="1" applyFont="1" applyFill="1" applyBorder="1" applyAlignment="1">
      <alignment horizontal="center" vertical="center" wrapText="1"/>
    </xf>
    <xf numFmtId="164" fontId="23" fillId="0" borderId="4" xfId="3" applyNumberFormat="1" applyFont="1" applyFill="1" applyBorder="1" applyAlignment="1">
      <alignment horizontal="center" vertical="center" wrapText="1"/>
    </xf>
    <xf numFmtId="0" fontId="29" fillId="0" borderId="2" xfId="5" applyFont="1" applyBorder="1" applyAlignment="1">
      <alignment horizontal="center" vertical="center" wrapText="1"/>
    </xf>
    <xf numFmtId="0" fontId="29" fillId="0" borderId="3" xfId="5" applyFont="1" applyBorder="1" applyAlignment="1">
      <alignment horizontal="center" vertical="center" wrapText="1"/>
    </xf>
    <xf numFmtId="0" fontId="29" fillId="0" borderId="4" xfId="5" applyFont="1" applyBorder="1" applyAlignment="1">
      <alignment horizontal="center" vertical="center" wrapText="1"/>
    </xf>
    <xf numFmtId="1" fontId="29" fillId="0" borderId="2" xfId="5" applyNumberFormat="1" applyFont="1" applyBorder="1" applyAlignment="1">
      <alignment horizontal="center" vertical="center" wrapText="1"/>
    </xf>
    <xf numFmtId="1" fontId="29" fillId="0" borderId="3" xfId="5" applyNumberFormat="1" applyFont="1" applyBorder="1" applyAlignment="1">
      <alignment horizontal="center" vertical="center" wrapText="1"/>
    </xf>
    <xf numFmtId="1" fontId="29" fillId="0" borderId="4" xfId="5" applyNumberFormat="1" applyFont="1" applyBorder="1" applyAlignment="1">
      <alignment horizontal="center" vertical="center" wrapText="1"/>
    </xf>
    <xf numFmtId="0" fontId="23" fillId="8" borderId="2" xfId="5" applyFont="1" applyFill="1" applyBorder="1" applyAlignment="1">
      <alignment horizontal="center" vertical="center" wrapText="1"/>
    </xf>
    <xf numFmtId="0" fontId="23" fillId="8" borderId="3" xfId="5" applyFont="1" applyFill="1" applyBorder="1" applyAlignment="1">
      <alignment horizontal="center" vertical="center" wrapText="1"/>
    </xf>
    <xf numFmtId="0" fontId="23" fillId="8" borderId="4" xfId="5" applyFont="1" applyFill="1" applyBorder="1" applyAlignment="1">
      <alignment horizontal="center" vertical="center" wrapText="1"/>
    </xf>
    <xf numFmtId="164" fontId="23" fillId="8" borderId="2" xfId="3" applyNumberFormat="1" applyFont="1" applyFill="1" applyBorder="1" applyAlignment="1">
      <alignment horizontal="center" wrapText="1"/>
    </xf>
    <xf numFmtId="164" fontId="23" fillId="8" borderId="3" xfId="3" applyNumberFormat="1" applyFont="1" applyFill="1" applyBorder="1" applyAlignment="1">
      <alignment horizontal="center" wrapText="1"/>
    </xf>
    <xf numFmtId="1" fontId="23" fillId="0" borderId="2" xfId="3" applyNumberFormat="1" applyFont="1" applyFill="1" applyBorder="1" applyAlignment="1">
      <alignment horizontal="center" vertical="center" wrapText="1"/>
    </xf>
    <xf numFmtId="1" fontId="23" fillId="0" borderId="3" xfId="3" applyNumberFormat="1" applyFont="1" applyFill="1" applyBorder="1" applyAlignment="1">
      <alignment horizontal="center" vertical="center" wrapText="1"/>
    </xf>
    <xf numFmtId="164" fontId="19" fillId="0" borderId="1" xfId="3" applyNumberFormat="1" applyFont="1" applyFill="1" applyBorder="1" applyAlignment="1">
      <alignment horizontal="center" vertical="center" wrapText="1"/>
    </xf>
    <xf numFmtId="9" fontId="126" fillId="0" borderId="1" xfId="5" applyNumberFormat="1" applyFont="1" applyBorder="1" applyAlignment="1">
      <alignment horizontal="center" vertical="center" wrapText="1"/>
    </xf>
    <xf numFmtId="0" fontId="29" fillId="0" borderId="40" xfId="0" applyFont="1" applyBorder="1" applyAlignment="1">
      <alignment horizontal="left" vertical="center" wrapText="1"/>
    </xf>
    <xf numFmtId="0" fontId="29" fillId="0" borderId="128" xfId="0" applyFont="1" applyBorder="1" applyAlignment="1">
      <alignment horizontal="left" vertical="center" wrapText="1"/>
    </xf>
    <xf numFmtId="10" fontId="29" fillId="0" borderId="42" xfId="0" applyNumberFormat="1" applyFont="1" applyBorder="1" applyAlignment="1">
      <alignment horizontal="center" vertical="center" wrapText="1"/>
    </xf>
    <xf numFmtId="10" fontId="29" fillId="0" borderId="43" xfId="0" applyNumberFormat="1" applyFont="1" applyBorder="1" applyAlignment="1">
      <alignment horizontal="center" vertical="center" wrapText="1"/>
    </xf>
    <xf numFmtId="0" fontId="28" fillId="8" borderId="1" xfId="5" applyFont="1" applyFill="1" applyBorder="1" applyAlignment="1">
      <alignment horizontal="center" vertical="center" textRotation="90" wrapText="1"/>
    </xf>
    <xf numFmtId="0" fontId="28" fillId="8" borderId="1" xfId="5" applyFont="1" applyFill="1" applyBorder="1" applyAlignment="1">
      <alignment horizontal="center" vertical="center" textRotation="90"/>
    </xf>
    <xf numFmtId="164" fontId="148" fillId="0" borderId="1" xfId="3" applyNumberFormat="1" applyFont="1" applyFill="1" applyBorder="1" applyAlignment="1">
      <alignment vertical="center" wrapText="1"/>
    </xf>
    <xf numFmtId="0" fontId="92" fillId="0" borderId="1" xfId="5" applyFont="1" applyBorder="1" applyAlignment="1">
      <alignment horizontal="justify" vertical="center" wrapText="1"/>
    </xf>
    <xf numFmtId="0" fontId="92" fillId="0" borderId="1" xfId="5" applyFont="1" applyBorder="1" applyAlignment="1">
      <alignment horizontal="center" vertical="center" wrapText="1"/>
    </xf>
    <xf numFmtId="0" fontId="147" fillId="0" borderId="1" xfId="5" applyFont="1" applyBorder="1" applyAlignment="1">
      <alignment horizontal="center" vertical="center" wrapText="1"/>
    </xf>
    <xf numFmtId="0" fontId="22" fillId="0" borderId="1" xfId="5" applyFont="1" applyBorder="1" applyAlignment="1">
      <alignment horizontal="center" vertical="center" wrapText="1"/>
    </xf>
    <xf numFmtId="10" fontId="22" fillId="0" borderId="4" xfId="5" applyNumberFormat="1" applyFont="1" applyBorder="1" applyAlignment="1">
      <alignment horizontal="center" vertical="center" wrapText="1"/>
    </xf>
    <xf numFmtId="10" fontId="22" fillId="0" borderId="1" xfId="5" applyNumberFormat="1" applyFont="1" applyBorder="1" applyAlignment="1">
      <alignment horizontal="center" vertical="center" wrapText="1"/>
    </xf>
    <xf numFmtId="0" fontId="22" fillId="0" borderId="1" xfId="5" applyFont="1" applyBorder="1" applyAlignment="1">
      <alignment horizontal="left" vertical="center" wrapText="1"/>
    </xf>
    <xf numFmtId="0" fontId="22" fillId="0" borderId="1" xfId="5" applyFont="1" applyBorder="1" applyAlignment="1">
      <alignment horizontal="justify" vertical="center" wrapText="1"/>
    </xf>
    <xf numFmtId="0" fontId="19" fillId="8" borderId="1" xfId="5" applyFont="1" applyFill="1" applyBorder="1" applyAlignment="1">
      <alignment horizontal="center" vertical="center" wrapText="1"/>
    </xf>
    <xf numFmtId="0" fontId="65" fillId="0" borderId="2" xfId="5" applyFont="1" applyBorder="1" applyAlignment="1">
      <alignment horizontal="center" vertical="center" wrapText="1"/>
    </xf>
    <xf numFmtId="0" fontId="65" fillId="0" borderId="3" xfId="5" applyFont="1" applyBorder="1" applyAlignment="1">
      <alignment horizontal="center" vertical="center" wrapText="1"/>
    </xf>
    <xf numFmtId="1" fontId="22" fillId="0" borderId="1" xfId="5" applyNumberFormat="1" applyFont="1" applyBorder="1" applyAlignment="1">
      <alignment horizontal="center" vertical="center" wrapText="1"/>
    </xf>
    <xf numFmtId="0" fontId="92" fillId="0" borderId="1" xfId="5" applyFont="1" applyBorder="1" applyAlignment="1">
      <alignment vertical="center" wrapText="1"/>
    </xf>
    <xf numFmtId="1" fontId="23" fillId="0" borderId="2" xfId="5" applyNumberFormat="1" applyFont="1" applyBorder="1" applyAlignment="1">
      <alignment horizontal="center" vertical="center" wrapText="1"/>
    </xf>
    <xf numFmtId="1" fontId="23" fillId="0" borderId="3" xfId="5" applyNumberFormat="1" applyFont="1" applyBorder="1" applyAlignment="1">
      <alignment horizontal="center" vertical="center" wrapText="1"/>
    </xf>
    <xf numFmtId="10" fontId="23" fillId="0" borderId="2" xfId="5" applyNumberFormat="1" applyFont="1" applyBorder="1" applyAlignment="1">
      <alignment horizontal="center" vertical="center" wrapText="1"/>
    </xf>
    <xf numFmtId="10" fontId="23" fillId="0" borderId="3" xfId="5" applyNumberFormat="1" applyFont="1" applyBorder="1" applyAlignment="1">
      <alignment horizontal="center" vertical="center" wrapText="1"/>
    </xf>
    <xf numFmtId="0" fontId="22" fillId="0" borderId="2" xfId="5" applyFont="1" applyBorder="1" applyAlignment="1">
      <alignment horizontal="left" vertical="center" wrapText="1"/>
    </xf>
    <xf numFmtId="0" fontId="22" fillId="0" borderId="4" xfId="5" applyFont="1" applyBorder="1" applyAlignment="1">
      <alignment horizontal="left" vertical="center" wrapText="1"/>
    </xf>
    <xf numFmtId="0" fontId="148" fillId="0" borderId="1" xfId="5" applyFont="1" applyBorder="1" applyAlignment="1">
      <alignment horizontal="center" vertical="center" wrapText="1"/>
    </xf>
    <xf numFmtId="1" fontId="148" fillId="0" borderId="1" xfId="5" applyNumberFormat="1" applyFont="1" applyBorder="1" applyAlignment="1">
      <alignment horizontal="center" vertical="center" wrapText="1"/>
    </xf>
    <xf numFmtId="10" fontId="148" fillId="0" borderId="1" xfId="5" applyNumberFormat="1" applyFont="1" applyBorder="1" applyAlignment="1">
      <alignment horizontal="center" vertical="center" wrapText="1"/>
    </xf>
    <xf numFmtId="0" fontId="148" fillId="0" borderId="1" xfId="5" applyFont="1" applyBorder="1" applyAlignment="1">
      <alignment horizontal="justify" vertical="center"/>
    </xf>
    <xf numFmtId="0" fontId="126" fillId="0" borderId="1" xfId="5" applyFont="1" applyBorder="1" applyAlignment="1">
      <alignment horizontal="left" vertical="center" wrapText="1"/>
    </xf>
    <xf numFmtId="0" fontId="22" fillId="0" borderId="2" xfId="5" applyFont="1" applyBorder="1" applyAlignment="1">
      <alignment horizontal="justify" vertical="center" wrapText="1"/>
    </xf>
    <xf numFmtId="0" fontId="22" fillId="0" borderId="4" xfId="5" applyFont="1" applyBorder="1" applyAlignment="1">
      <alignment horizontal="justify" vertical="center" wrapText="1"/>
    </xf>
    <xf numFmtId="0" fontId="27" fillId="8" borderId="3" xfId="5" applyFont="1" applyFill="1" applyBorder="1" applyAlignment="1">
      <alignment horizontal="center" vertical="center" textRotation="90"/>
    </xf>
    <xf numFmtId="0" fontId="27" fillId="8" borderId="4" xfId="5" applyFont="1" applyFill="1" applyBorder="1" applyAlignment="1">
      <alignment horizontal="center" vertical="center" textRotation="90"/>
    </xf>
    <xf numFmtId="0" fontId="15" fillId="8" borderId="79" xfId="5" applyFill="1" applyBorder="1" applyAlignment="1">
      <alignment horizontal="center" vertical="center" wrapText="1"/>
    </xf>
    <xf numFmtId="164" fontId="23" fillId="0" borderId="8" xfId="3" applyNumberFormat="1" applyFont="1" applyFill="1" applyBorder="1" applyAlignment="1">
      <alignment horizontal="left" vertical="center" wrapText="1"/>
    </xf>
    <xf numFmtId="164" fontId="23" fillId="0" borderId="143" xfId="3" applyNumberFormat="1" applyFont="1" applyFill="1" applyBorder="1" applyAlignment="1">
      <alignment horizontal="left" vertical="center" wrapText="1"/>
    </xf>
    <xf numFmtId="164" fontId="29" fillId="0" borderId="2" xfId="3" applyNumberFormat="1" applyFont="1" applyFill="1" applyBorder="1" applyAlignment="1">
      <alignment horizontal="center" vertical="center" wrapText="1"/>
    </xf>
    <xf numFmtId="164" fontId="29" fillId="0" borderId="4" xfId="3" applyNumberFormat="1" applyFont="1" applyFill="1" applyBorder="1" applyAlignment="1">
      <alignment horizontal="center" vertical="center" wrapText="1"/>
    </xf>
    <xf numFmtId="0" fontId="23" fillId="0" borderId="1" xfId="5" applyFont="1" applyBorder="1" applyAlignment="1">
      <alignment horizontal="center" vertical="center" wrapText="1"/>
    </xf>
    <xf numFmtId="164" fontId="23" fillId="0" borderId="1" xfId="3" applyNumberFormat="1" applyFont="1" applyFill="1" applyBorder="1" applyAlignment="1">
      <alignment horizontal="center" vertical="center" wrapText="1"/>
    </xf>
    <xf numFmtId="1" fontId="23" fillId="0" borderId="1" xfId="3" applyNumberFormat="1" applyFont="1" applyFill="1" applyBorder="1" applyAlignment="1">
      <alignment horizontal="center" vertical="center" wrapText="1"/>
    </xf>
    <xf numFmtId="164" fontId="23" fillId="0" borderId="3" xfId="3" applyNumberFormat="1" applyFont="1" applyFill="1" applyBorder="1" applyAlignment="1">
      <alignment horizontal="center" vertical="center" wrapText="1"/>
    </xf>
    <xf numFmtId="164" fontId="35" fillId="19" borderId="2" xfId="3" applyNumberFormat="1" applyFont="1" applyFill="1" applyBorder="1" applyAlignment="1">
      <alignment horizontal="center" vertical="center" wrapText="1"/>
    </xf>
    <xf numFmtId="164" fontId="35" fillId="19" borderId="4" xfId="3" applyNumberFormat="1" applyFont="1" applyFill="1" applyBorder="1" applyAlignment="1">
      <alignment horizontal="center" vertical="center" wrapText="1"/>
    </xf>
    <xf numFmtId="164" fontId="19" fillId="8" borderId="2" xfId="3" applyNumberFormat="1" applyFont="1" applyFill="1" applyBorder="1" applyAlignment="1">
      <alignment horizontal="center" vertical="center" wrapText="1"/>
    </xf>
    <xf numFmtId="164" fontId="19" fillId="8" borderId="3" xfId="3" applyNumberFormat="1" applyFont="1" applyFill="1" applyBorder="1" applyAlignment="1">
      <alignment horizontal="center" vertical="center" wrapText="1"/>
    </xf>
    <xf numFmtId="164" fontId="19" fillId="8" borderId="4" xfId="3" applyNumberFormat="1" applyFont="1" applyFill="1" applyBorder="1" applyAlignment="1">
      <alignment horizontal="center" vertical="center" wrapText="1"/>
    </xf>
    <xf numFmtId="1" fontId="23" fillId="0" borderId="4" xfId="3" applyNumberFormat="1" applyFont="1" applyFill="1" applyBorder="1" applyAlignment="1">
      <alignment horizontal="center" vertical="center" wrapText="1"/>
    </xf>
    <xf numFmtId="164" fontId="19" fillId="8" borderId="1" xfId="3" applyNumberFormat="1" applyFont="1" applyFill="1" applyBorder="1" applyAlignment="1">
      <alignment horizontal="center" vertical="center" wrapText="1"/>
    </xf>
    <xf numFmtId="164" fontId="148" fillId="0" borderId="2" xfId="3" applyNumberFormat="1" applyFont="1" applyFill="1" applyBorder="1" applyAlignment="1">
      <alignment horizontal="center" vertical="center" wrapText="1"/>
    </xf>
    <xf numFmtId="164" fontId="148" fillId="0" borderId="3" xfId="3" applyNumberFormat="1" applyFont="1" applyFill="1" applyBorder="1" applyAlignment="1">
      <alignment horizontal="center" vertical="center" wrapText="1"/>
    </xf>
    <xf numFmtId="164" fontId="148" fillId="0" borderId="4" xfId="3" applyNumberFormat="1" applyFont="1" applyFill="1"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1" fontId="23" fillId="0" borderId="9" xfId="0" applyNumberFormat="1" applyFont="1" applyBorder="1" applyAlignment="1">
      <alignment horizontal="center" vertical="center" wrapText="1" readingOrder="1"/>
    </xf>
    <xf numFmtId="1" fontId="23" fillId="0" borderId="11" xfId="0" applyNumberFormat="1" applyFont="1" applyBorder="1" applyAlignment="1">
      <alignment horizontal="center" vertical="center" wrapText="1" readingOrder="1"/>
    </xf>
    <xf numFmtId="0" fontId="23" fillId="0" borderId="1" xfId="0" applyFont="1" applyBorder="1" applyAlignment="1">
      <alignment horizontal="center" vertical="center" wrapText="1" readingOrder="1"/>
    </xf>
    <xf numFmtId="164" fontId="29" fillId="0" borderId="2" xfId="3" applyNumberFormat="1" applyFont="1" applyFill="1" applyBorder="1" applyAlignment="1">
      <alignment horizontal="left" vertical="center" wrapText="1"/>
    </xf>
    <xf numFmtId="164" fontId="29" fillId="0" borderId="4" xfId="3" applyNumberFormat="1" applyFont="1" applyFill="1" applyBorder="1" applyAlignment="1">
      <alignment horizontal="left" vertical="center" wrapText="1"/>
    </xf>
    <xf numFmtId="164" fontId="29" fillId="0" borderId="1" xfId="3" applyNumberFormat="1" applyFont="1" applyFill="1" applyBorder="1" applyAlignment="1">
      <alignment vertical="center" wrapText="1"/>
    </xf>
    <xf numFmtId="10" fontId="23" fillId="0" borderId="6" xfId="0" applyNumberFormat="1" applyFont="1" applyBorder="1" applyAlignment="1">
      <alignment horizontal="center" vertical="center" wrapText="1" readingOrder="1"/>
    </xf>
    <xf numFmtId="0" fontId="22" fillId="0" borderId="1" xfId="0" applyFont="1" applyBorder="1" applyAlignment="1">
      <alignment horizontal="left" vertical="center" wrapText="1"/>
    </xf>
    <xf numFmtId="0" fontId="22" fillId="0" borderId="77" xfId="0" applyFont="1" applyBorder="1" applyAlignment="1">
      <alignment horizontal="left" vertical="center" wrapText="1"/>
    </xf>
    <xf numFmtId="164" fontId="148" fillId="0" borderId="1" xfId="3" applyNumberFormat="1" applyFont="1" applyFill="1" applyBorder="1" applyAlignment="1">
      <alignment horizontal="center" vertical="center" wrapText="1"/>
    </xf>
    <xf numFmtId="0" fontId="148" fillId="0" borderId="46" xfId="0" applyFont="1" applyBorder="1" applyAlignment="1">
      <alignment horizontal="justify" vertical="center" wrapText="1"/>
    </xf>
    <xf numFmtId="0" fontId="148" fillId="0" borderId="1" xfId="0" applyFont="1" applyBorder="1" applyAlignment="1">
      <alignment horizontal="justify" vertical="center" wrapText="1"/>
    </xf>
    <xf numFmtId="0" fontId="148" fillId="0" borderId="77" xfId="0" applyFont="1" applyBorder="1" applyAlignment="1">
      <alignment horizontal="justify" vertical="center" wrapText="1"/>
    </xf>
    <xf numFmtId="0" fontId="23" fillId="0" borderId="13" xfId="0" applyFont="1" applyBorder="1" applyAlignment="1">
      <alignment horizontal="center" vertical="center" wrapText="1"/>
    </xf>
    <xf numFmtId="0" fontId="92" fillId="0" borderId="46" xfId="0" applyFont="1" applyBorder="1" applyAlignment="1">
      <alignment horizontal="center" vertical="center" wrapText="1"/>
    </xf>
    <xf numFmtId="0" fontId="92" fillId="0" borderId="1" xfId="0" applyFont="1" applyBorder="1" applyAlignment="1">
      <alignment horizontal="center" vertical="center" wrapText="1"/>
    </xf>
    <xf numFmtId="0" fontId="92" fillId="0" borderId="77" xfId="0" applyFont="1" applyBorder="1" applyAlignment="1">
      <alignment horizontal="center" vertical="center" wrapText="1"/>
    </xf>
    <xf numFmtId="0" fontId="22" fillId="0" borderId="1" xfId="0" applyFont="1" applyBorder="1" applyAlignment="1">
      <alignment horizontal="center" vertical="center" wrapText="1"/>
    </xf>
    <xf numFmtId="10" fontId="23" fillId="0" borderId="6" xfId="0" applyNumberFormat="1" applyFont="1" applyBorder="1" applyAlignment="1">
      <alignment horizontal="center" vertical="center" wrapText="1"/>
    </xf>
    <xf numFmtId="164" fontId="23" fillId="8" borderId="1" xfId="3" applyNumberFormat="1" applyFont="1" applyFill="1" applyBorder="1" applyAlignment="1">
      <alignment vertical="center" wrapText="1"/>
    </xf>
    <xf numFmtId="164" fontId="23" fillId="0" borderId="2" xfId="3" applyNumberFormat="1" applyFont="1" applyFill="1" applyBorder="1" applyAlignment="1">
      <alignment horizontal="center" vertical="top" wrapText="1"/>
    </xf>
    <xf numFmtId="164" fontId="23" fillId="0" borderId="4" xfId="3" applyNumberFormat="1" applyFont="1" applyFill="1" applyBorder="1" applyAlignment="1">
      <alignment horizontal="center" vertical="top" wrapText="1"/>
    </xf>
    <xf numFmtId="164" fontId="22" fillId="0" borderId="2" xfId="3" applyNumberFormat="1" applyFont="1" applyFill="1" applyBorder="1" applyAlignment="1">
      <alignment horizontal="center" vertical="center" wrapText="1"/>
    </xf>
    <xf numFmtId="164" fontId="22" fillId="0" borderId="4" xfId="3" applyNumberFormat="1" applyFont="1" applyFill="1" applyBorder="1" applyAlignment="1">
      <alignment horizontal="center" vertical="center" wrapText="1"/>
    </xf>
    <xf numFmtId="164" fontId="23" fillId="0" borderId="2" xfId="3" applyNumberFormat="1" applyFont="1" applyFill="1" applyBorder="1" applyAlignment="1">
      <alignment horizontal="left" vertical="center" wrapText="1"/>
    </xf>
    <xf numFmtId="164" fontId="23" fillId="0" borderId="120" xfId="3" applyNumberFormat="1" applyFont="1" applyFill="1" applyBorder="1" applyAlignment="1">
      <alignment horizontal="left" vertical="center" wrapText="1"/>
    </xf>
    <xf numFmtId="164" fontId="23" fillId="0" borderId="1" xfId="3" applyNumberFormat="1" applyFont="1" applyFill="1" applyBorder="1" applyAlignment="1">
      <alignment vertical="center" wrapText="1"/>
    </xf>
    <xf numFmtId="0" fontId="22" fillId="0" borderId="136" xfId="0" applyFont="1" applyBorder="1" applyAlignment="1">
      <alignment horizontal="left" vertical="center" wrapText="1"/>
    </xf>
    <xf numFmtId="0" fontId="22" fillId="0" borderId="4" xfId="0" applyFont="1" applyBorder="1" applyAlignment="1">
      <alignment horizontal="left" vertical="center" wrapText="1"/>
    </xf>
    <xf numFmtId="164" fontId="148" fillId="0" borderId="2" xfId="3" applyNumberFormat="1" applyFont="1" applyFill="1" applyBorder="1" applyAlignment="1">
      <alignment horizontal="left" vertical="center" wrapText="1"/>
    </xf>
    <xf numFmtId="164" fontId="148" fillId="0" borderId="4" xfId="3" applyNumberFormat="1" applyFont="1" applyFill="1" applyBorder="1" applyAlignment="1">
      <alignment horizontal="left" vertical="center" wrapText="1"/>
    </xf>
    <xf numFmtId="17" fontId="28" fillId="0" borderId="2" xfId="0" applyNumberFormat="1" applyFont="1" applyBorder="1" applyAlignment="1">
      <alignment horizontal="center" vertical="center" wrapText="1"/>
    </xf>
    <xf numFmtId="17" fontId="28" fillId="0" borderId="3" xfId="0" applyNumberFormat="1" applyFont="1" applyBorder="1" applyAlignment="1">
      <alignment horizontal="center" vertical="center" wrapText="1"/>
    </xf>
    <xf numFmtId="17" fontId="28" fillId="0" borderId="4" xfId="0" applyNumberFormat="1" applyFont="1" applyBorder="1" applyAlignment="1">
      <alignment horizontal="center" vertical="center" wrapText="1"/>
    </xf>
    <xf numFmtId="17" fontId="79" fillId="0" borderId="2" xfId="0" applyNumberFormat="1" applyFont="1" applyBorder="1" applyAlignment="1">
      <alignment horizontal="center" vertical="center" wrapText="1"/>
    </xf>
    <xf numFmtId="17" fontId="79" fillId="0" borderId="3" xfId="0" applyNumberFormat="1" applyFont="1" applyBorder="1" applyAlignment="1">
      <alignment horizontal="center" vertical="center" wrapText="1"/>
    </xf>
    <xf numFmtId="17" fontId="79" fillId="0" borderId="4" xfId="0" applyNumberFormat="1" applyFont="1" applyBorder="1" applyAlignment="1">
      <alignment horizontal="center" vertical="center" wrapText="1"/>
    </xf>
    <xf numFmtId="1" fontId="148" fillId="0" borderId="2" xfId="3" applyNumberFormat="1" applyFont="1" applyFill="1" applyBorder="1" applyAlignment="1">
      <alignment horizontal="center" vertical="center" wrapText="1"/>
    </xf>
    <xf numFmtId="1" fontId="148" fillId="0" borderId="3" xfId="3" applyNumberFormat="1" applyFont="1" applyFill="1" applyBorder="1" applyAlignment="1">
      <alignment horizontal="center" vertical="center" wrapText="1"/>
    </xf>
    <xf numFmtId="1" fontId="148" fillId="0" borderId="4" xfId="3" applyNumberFormat="1" applyFont="1" applyFill="1" applyBorder="1" applyAlignment="1">
      <alignment horizontal="center" vertical="center" wrapText="1"/>
    </xf>
    <xf numFmtId="164" fontId="23" fillId="8" borderId="2" xfId="3" applyNumberFormat="1" applyFont="1" applyFill="1" applyBorder="1" applyAlignment="1">
      <alignment horizontal="center" vertical="center" wrapText="1"/>
    </xf>
    <xf numFmtId="164" fontId="23" fillId="8" borderId="3" xfId="3" applyNumberFormat="1" applyFont="1" applyFill="1" applyBorder="1" applyAlignment="1">
      <alignment horizontal="center" vertical="center" wrapText="1"/>
    </xf>
    <xf numFmtId="164" fontId="148" fillId="8" borderId="1" xfId="3" applyNumberFormat="1" applyFont="1" applyFill="1" applyBorder="1" applyAlignment="1">
      <alignment vertical="center" wrapText="1"/>
    </xf>
    <xf numFmtId="0" fontId="9" fillId="3" borderId="1" xfId="0" applyFont="1" applyFill="1" applyBorder="1" applyAlignment="1">
      <alignment horizontal="center" vertical="center"/>
    </xf>
    <xf numFmtId="0" fontId="56" fillId="4" borderId="1" xfId="5" applyFont="1" applyFill="1" applyBorder="1" applyAlignment="1">
      <alignment horizontal="center" vertical="center"/>
    </xf>
    <xf numFmtId="0" fontId="7" fillId="14" borderId="1" xfId="5" applyFont="1" applyFill="1" applyBorder="1" applyAlignment="1">
      <alignment horizontal="center" vertical="center"/>
    </xf>
    <xf numFmtId="0" fontId="63" fillId="5" borderId="1" xfId="5" applyFont="1" applyFill="1" applyBorder="1" applyAlignment="1">
      <alignment horizontal="center" vertical="center" wrapText="1"/>
    </xf>
    <xf numFmtId="0" fontId="20" fillId="8" borderId="2" xfId="5" applyFont="1" applyFill="1" applyBorder="1" applyAlignment="1">
      <alignment horizontal="center" vertical="top"/>
    </xf>
    <xf numFmtId="0" fontId="20" fillId="8" borderId="3" xfId="5" applyFont="1" applyFill="1" applyBorder="1" applyAlignment="1">
      <alignment horizontal="center" vertical="top"/>
    </xf>
    <xf numFmtId="0" fontId="20" fillId="8" borderId="4" xfId="5" applyFont="1" applyFill="1" applyBorder="1" applyAlignment="1">
      <alignment horizontal="center" vertical="top"/>
    </xf>
    <xf numFmtId="0" fontId="20" fillId="8" borderId="1" xfId="4" applyFont="1" applyFill="1" applyBorder="1" applyAlignment="1" applyProtection="1">
      <alignment horizontal="center" vertical="center" wrapText="1"/>
      <protection locked="0"/>
    </xf>
    <xf numFmtId="0" fontId="148" fillId="0" borderId="1" xfId="3" applyNumberFormat="1" applyFont="1" applyFill="1" applyBorder="1" applyAlignment="1">
      <alignment horizontal="center" vertical="center" wrapText="1"/>
    </xf>
    <xf numFmtId="164" fontId="51" fillId="0" borderId="2" xfId="3" applyNumberFormat="1" applyFont="1" applyFill="1" applyBorder="1" applyAlignment="1">
      <alignment horizontal="center" vertical="center" textRotation="90" wrapText="1"/>
    </xf>
    <xf numFmtId="164" fontId="51" fillId="0" borderId="3" xfId="3" applyNumberFormat="1" applyFont="1" applyFill="1" applyBorder="1" applyAlignment="1">
      <alignment horizontal="center" vertical="center" textRotation="90" wrapText="1"/>
    </xf>
    <xf numFmtId="164" fontId="51" fillId="0" borderId="4" xfId="3" applyNumberFormat="1" applyFont="1" applyFill="1" applyBorder="1" applyAlignment="1">
      <alignment horizontal="center" vertical="center" textRotation="90" wrapText="1"/>
    </xf>
    <xf numFmtId="0" fontId="27" fillId="8" borderId="1" xfId="5" applyFont="1" applyFill="1" applyBorder="1" applyAlignment="1">
      <alignment horizontal="center" vertical="center" textRotation="90" wrapText="1"/>
    </xf>
    <xf numFmtId="0" fontId="27" fillId="8" borderId="1" xfId="5" applyFont="1" applyFill="1" applyBorder="1" applyAlignment="1">
      <alignment horizontal="center" vertical="center" textRotation="90"/>
    </xf>
    <xf numFmtId="0" fontId="29" fillId="0" borderId="2" xfId="5" applyFont="1" applyBorder="1" applyAlignment="1">
      <alignment horizontal="left" vertical="center" wrapText="1"/>
    </xf>
    <xf numFmtId="0" fontId="29" fillId="0" borderId="4" xfId="5" applyFont="1" applyBorder="1" applyAlignment="1">
      <alignment horizontal="left" vertical="center" wrapText="1"/>
    </xf>
    <xf numFmtId="1" fontId="23" fillId="0" borderId="4" xfId="5" applyNumberFormat="1" applyFont="1" applyBorder="1" applyAlignment="1">
      <alignment horizontal="center" vertical="center" wrapText="1"/>
    </xf>
    <xf numFmtId="164" fontId="23" fillId="0" borderId="4" xfId="3" applyNumberFormat="1" applyFont="1" applyFill="1" applyBorder="1" applyAlignment="1">
      <alignment horizontal="left" vertical="center" wrapText="1"/>
    </xf>
    <xf numFmtId="1" fontId="148" fillId="0" borderId="1" xfId="3" applyNumberFormat="1" applyFont="1" applyFill="1" applyBorder="1" applyAlignment="1">
      <alignment horizontal="center" vertical="center" wrapText="1"/>
    </xf>
    <xf numFmtId="164" fontId="92" fillId="0" borderId="1" xfId="3" applyNumberFormat="1" applyFont="1" applyFill="1" applyBorder="1" applyAlignment="1">
      <alignment horizontal="center" vertical="center" wrapText="1"/>
    </xf>
    <xf numFmtId="1" fontId="22" fillId="0" borderId="1" xfId="3" applyNumberFormat="1" applyFont="1" applyFill="1" applyBorder="1" applyAlignment="1">
      <alignment horizontal="center" vertical="center" wrapText="1"/>
    </xf>
    <xf numFmtId="0" fontId="126" fillId="8" borderId="2" xfId="5" applyFont="1" applyFill="1" applyBorder="1" applyAlignment="1">
      <alignment horizontal="center" vertical="center" wrapText="1"/>
    </xf>
    <xf numFmtId="0" fontId="126" fillId="8" borderId="3" xfId="5" applyFont="1" applyFill="1" applyBorder="1" applyAlignment="1">
      <alignment horizontal="center" vertical="center" wrapText="1"/>
    </xf>
    <xf numFmtId="0" fontId="126" fillId="8" borderId="4" xfId="5" applyFont="1" applyFill="1" applyBorder="1" applyAlignment="1">
      <alignment horizontal="center" vertical="center" wrapText="1"/>
    </xf>
    <xf numFmtId="1" fontId="126" fillId="0" borderId="1" xfId="5" applyNumberFormat="1" applyFont="1" applyBorder="1" applyAlignment="1">
      <alignment horizontal="center" vertical="center" wrapText="1"/>
    </xf>
    <xf numFmtId="0" fontId="126" fillId="0" borderId="1" xfId="5" applyFont="1" applyBorder="1" applyAlignment="1">
      <alignment horizontal="center" vertical="center" wrapText="1"/>
    </xf>
    <xf numFmtId="0" fontId="126" fillId="0" borderId="1" xfId="5" applyFont="1" applyBorder="1" applyAlignment="1">
      <alignment horizontal="justify" vertical="center" wrapText="1"/>
    </xf>
    <xf numFmtId="0" fontId="126" fillId="0" borderId="2" xfId="5" applyFont="1" applyBorder="1" applyAlignment="1">
      <alignment horizontal="center" vertical="center" wrapText="1"/>
    </xf>
    <xf numFmtId="0" fontId="126" fillId="0" borderId="4" xfId="5" applyFont="1" applyBorder="1" applyAlignment="1">
      <alignment horizontal="center" vertical="center" wrapText="1"/>
    </xf>
    <xf numFmtId="164" fontId="26" fillId="8" borderId="9" xfId="3" applyNumberFormat="1" applyFont="1" applyFill="1" applyBorder="1" applyAlignment="1">
      <alignment horizontal="center" vertical="center" wrapText="1"/>
    </xf>
    <xf numFmtId="164" fontId="26" fillId="8" borderId="11" xfId="3" applyNumberFormat="1" applyFont="1" applyFill="1" applyBorder="1" applyAlignment="1">
      <alignment horizontal="center" vertical="center" wrapText="1"/>
    </xf>
    <xf numFmtId="164" fontId="26" fillId="8" borderId="13" xfId="3" applyNumberFormat="1" applyFont="1" applyFill="1" applyBorder="1" applyAlignment="1">
      <alignment horizontal="center" vertical="center" wrapText="1"/>
    </xf>
    <xf numFmtId="164" fontId="23" fillId="0" borderId="9" xfId="3" applyNumberFormat="1" applyFont="1" applyFill="1" applyBorder="1" applyAlignment="1">
      <alignment horizontal="center" vertical="center" wrapText="1"/>
    </xf>
    <xf numFmtId="164" fontId="23" fillId="0" borderId="11" xfId="3" applyNumberFormat="1" applyFont="1" applyFill="1" applyBorder="1" applyAlignment="1">
      <alignment horizontal="center" vertical="center" wrapText="1"/>
    </xf>
    <xf numFmtId="164" fontId="23" fillId="0" borderId="13" xfId="3" applyNumberFormat="1" applyFont="1" applyFill="1" applyBorder="1" applyAlignment="1">
      <alignment horizontal="center" vertical="center" wrapText="1"/>
    </xf>
    <xf numFmtId="0" fontId="23" fillId="0" borderId="33" xfId="5" applyFont="1" applyBorder="1" applyAlignment="1">
      <alignment horizontal="center" vertical="center" wrapText="1"/>
    </xf>
    <xf numFmtId="0" fontId="23" fillId="0" borderId="87" xfId="5" applyFont="1" applyBorder="1" applyAlignment="1">
      <alignment horizontal="center" vertical="center" wrapText="1"/>
    </xf>
    <xf numFmtId="0" fontId="148" fillId="0" borderId="54" xfId="5" applyFont="1" applyBorder="1" applyAlignment="1">
      <alignment horizontal="center" vertical="center" wrapText="1"/>
    </xf>
    <xf numFmtId="0" fontId="148" fillId="0" borderId="34" xfId="5" applyFont="1" applyBorder="1" applyAlignment="1">
      <alignment horizontal="center" vertical="center" wrapText="1"/>
    </xf>
    <xf numFmtId="0" fontId="148" fillId="0" borderId="2" xfId="5" applyFont="1" applyBorder="1" applyAlignment="1">
      <alignment horizontal="center" vertical="center" wrapText="1"/>
    </xf>
    <xf numFmtId="0" fontId="148" fillId="0" borderId="3" xfId="5" applyFont="1" applyBorder="1" applyAlignment="1">
      <alignment horizontal="center" vertical="center" wrapText="1"/>
    </xf>
    <xf numFmtId="0" fontId="27" fillId="0" borderId="22" xfId="7" applyFont="1" applyFill="1" applyBorder="1" applyAlignment="1">
      <alignment horizontal="center" vertical="center" textRotation="90" wrapText="1"/>
    </xf>
    <xf numFmtId="0" fontId="27" fillId="0" borderId="72" xfId="7" applyFont="1" applyFill="1" applyBorder="1" applyAlignment="1">
      <alignment horizontal="center" vertical="center" textRotation="90" wrapText="1"/>
    </xf>
    <xf numFmtId="0" fontId="27" fillId="0" borderId="70" xfId="0" applyFont="1" applyBorder="1" applyAlignment="1">
      <alignment horizontal="center" vertical="center" textRotation="90" wrapText="1"/>
    </xf>
    <xf numFmtId="0" fontId="27" fillId="0" borderId="72" xfId="0" applyFont="1" applyBorder="1" applyAlignment="1">
      <alignment horizontal="center" vertical="center" textRotation="90" wrapText="1"/>
    </xf>
    <xf numFmtId="0" fontId="26" fillId="8" borderId="9" xfId="5" applyFont="1" applyFill="1" applyBorder="1" applyAlignment="1">
      <alignment horizontal="center" vertical="center" wrapText="1"/>
    </xf>
    <xf numFmtId="0" fontId="26" fillId="8" borderId="11" xfId="5" applyFont="1" applyFill="1" applyBorder="1" applyAlignment="1">
      <alignment horizontal="center" vertical="center" wrapText="1"/>
    </xf>
    <xf numFmtId="0" fontId="26" fillId="0" borderId="9" xfId="0" applyFont="1" applyBorder="1" applyAlignment="1">
      <alignment horizontal="center" vertical="center" wrapText="1"/>
    </xf>
    <xf numFmtId="0" fontId="26" fillId="0" borderId="11" xfId="0" applyFont="1" applyBorder="1" applyAlignment="1">
      <alignment horizontal="center" vertical="center" wrapText="1"/>
    </xf>
    <xf numFmtId="0" fontId="26" fillId="0" borderId="13" xfId="0" applyFont="1" applyBorder="1" applyAlignment="1">
      <alignment horizontal="center" vertical="center" wrapText="1"/>
    </xf>
    <xf numFmtId="0" fontId="148" fillId="0" borderId="4" xfId="5" applyFont="1" applyBorder="1" applyAlignment="1">
      <alignment horizontal="center" vertical="center" wrapText="1"/>
    </xf>
    <xf numFmtId="0" fontId="27" fillId="8" borderId="22" xfId="7" applyFont="1" applyFill="1" applyBorder="1" applyAlignment="1">
      <alignment horizontal="center" vertical="center" textRotation="90" wrapText="1"/>
    </xf>
    <xf numFmtId="0" fontId="27" fillId="8" borderId="70" xfId="7" applyFont="1" applyFill="1" applyBorder="1" applyAlignment="1">
      <alignment horizontal="center" vertical="center" textRotation="90" wrapText="1"/>
    </xf>
    <xf numFmtId="0" fontId="27" fillId="8" borderId="72" xfId="7" applyFont="1" applyFill="1" applyBorder="1" applyAlignment="1">
      <alignment horizontal="center" vertical="center" textRotation="90" wrapText="1"/>
    </xf>
    <xf numFmtId="0" fontId="26" fillId="8" borderId="6" xfId="5" applyFont="1" applyFill="1" applyBorder="1" applyAlignment="1">
      <alignment horizontal="center" vertical="center" wrapText="1"/>
    </xf>
    <xf numFmtId="0" fontId="92" fillId="0" borderId="2" xfId="5" applyFont="1" applyBorder="1" applyAlignment="1">
      <alignment horizontal="center" vertical="center" wrapText="1"/>
    </xf>
    <xf numFmtId="10" fontId="92" fillId="0" borderId="1" xfId="5" applyNumberFormat="1" applyFont="1" applyBorder="1" applyAlignment="1">
      <alignment horizontal="center" vertical="center" wrapText="1"/>
    </xf>
    <xf numFmtId="10" fontId="92" fillId="0" borderId="2" xfId="5" applyNumberFormat="1" applyFont="1" applyBorder="1" applyAlignment="1">
      <alignment horizontal="center" vertical="center" wrapText="1"/>
    </xf>
    <xf numFmtId="0" fontId="27" fillId="8" borderId="2" xfId="5" applyFont="1" applyFill="1" applyBorder="1" applyAlignment="1">
      <alignment horizontal="center" vertical="center" textRotation="90" wrapText="1"/>
    </xf>
    <xf numFmtId="0" fontId="27" fillId="8" borderId="3" xfId="5" applyFont="1" applyFill="1" applyBorder="1" applyAlignment="1">
      <alignment horizontal="center" vertical="center" textRotation="90" wrapText="1"/>
    </xf>
    <xf numFmtId="0" fontId="27" fillId="8" borderId="7" xfId="7" applyFont="1" applyFill="1" applyBorder="1" applyAlignment="1">
      <alignment horizontal="center" vertical="center" textRotation="90" wrapText="1"/>
    </xf>
    <xf numFmtId="0" fontId="27" fillId="8" borderId="20" xfId="7" applyFont="1" applyFill="1" applyBorder="1" applyAlignment="1">
      <alignment horizontal="center" vertical="center" textRotation="90" wrapText="1"/>
    </xf>
    <xf numFmtId="0" fontId="92" fillId="0" borderId="2" xfId="5" applyFont="1" applyBorder="1" applyAlignment="1">
      <alignment horizontal="justify" vertical="center" wrapText="1"/>
    </xf>
    <xf numFmtId="0" fontId="27" fillId="10" borderId="22" xfId="7" applyFont="1" applyFill="1" applyBorder="1" applyAlignment="1">
      <alignment horizontal="center" vertical="center" textRotation="90" wrapText="1"/>
    </xf>
    <xf numFmtId="0" fontId="27" fillId="10" borderId="72" xfId="7" applyFont="1" applyFill="1" applyBorder="1" applyAlignment="1">
      <alignment horizontal="center" vertical="center" textRotation="90" wrapText="1"/>
    </xf>
    <xf numFmtId="0" fontId="22" fillId="0" borderId="9" xfId="5" applyFont="1" applyBorder="1" applyAlignment="1">
      <alignment horizontal="center" vertical="center" wrapText="1"/>
    </xf>
    <xf numFmtId="0" fontId="22" fillId="0" borderId="11" xfId="5" applyFont="1" applyBorder="1" applyAlignment="1">
      <alignment horizontal="center" vertical="center" wrapText="1"/>
    </xf>
    <xf numFmtId="0" fontId="22" fillId="0" borderId="13" xfId="5" applyFont="1" applyBorder="1" applyAlignment="1">
      <alignment horizontal="center" vertical="center" wrapText="1"/>
    </xf>
    <xf numFmtId="1" fontId="22" fillId="0" borderId="9" xfId="5" applyNumberFormat="1" applyFont="1" applyBorder="1" applyAlignment="1">
      <alignment horizontal="center" vertical="center" wrapText="1"/>
    </xf>
    <xf numFmtId="1" fontId="22" fillId="0" borderId="11" xfId="5" applyNumberFormat="1" applyFont="1" applyBorder="1" applyAlignment="1">
      <alignment horizontal="center" vertical="center" wrapText="1"/>
    </xf>
    <xf numFmtId="1" fontId="22" fillId="0" borderId="13" xfId="5" applyNumberFormat="1" applyFont="1" applyBorder="1" applyAlignment="1">
      <alignment horizontal="center" vertical="center" wrapText="1"/>
    </xf>
    <xf numFmtId="0" fontId="22" fillId="0" borderId="88" xfId="5" applyFont="1" applyBorder="1" applyAlignment="1">
      <alignment horizontal="center" vertical="center" wrapText="1"/>
    </xf>
    <xf numFmtId="10" fontId="22" fillId="0" borderId="88" xfId="5" applyNumberFormat="1" applyFont="1" applyBorder="1" applyAlignment="1">
      <alignment horizontal="center" vertical="center" wrapText="1"/>
    </xf>
    <xf numFmtId="10" fontId="22" fillId="0" borderId="11" xfId="5" applyNumberFormat="1" applyFont="1" applyBorder="1" applyAlignment="1">
      <alignment horizontal="center" vertical="center" wrapText="1"/>
    </xf>
    <xf numFmtId="10" fontId="22" fillId="0" borderId="13" xfId="5" applyNumberFormat="1" applyFont="1" applyBorder="1" applyAlignment="1">
      <alignment horizontal="center" vertical="center" wrapText="1"/>
    </xf>
    <xf numFmtId="0" fontId="22" fillId="0" borderId="33" xfId="5" applyFont="1" applyBorder="1" applyAlignment="1">
      <alignment horizontal="justify" vertical="center" wrapText="1"/>
    </xf>
    <xf numFmtId="0" fontId="22" fillId="0" borderId="13" xfId="5" applyFont="1" applyBorder="1" applyAlignment="1">
      <alignment horizontal="justify" vertical="center" wrapText="1"/>
    </xf>
    <xf numFmtId="0" fontId="27" fillId="8" borderId="4" xfId="5" applyFont="1" applyFill="1" applyBorder="1" applyAlignment="1">
      <alignment horizontal="center" vertical="center" textRotation="90" wrapText="1"/>
    </xf>
    <xf numFmtId="0" fontId="22" fillId="0" borderId="9" xfId="5" applyFont="1" applyBorder="1" applyAlignment="1">
      <alignment vertical="center" wrapText="1"/>
    </xf>
    <xf numFmtId="0" fontId="22" fillId="0" borderId="13" xfId="5" applyFont="1" applyBorder="1" applyAlignment="1">
      <alignment vertical="center" wrapText="1"/>
    </xf>
    <xf numFmtId="0" fontId="23" fillId="8" borderId="9" xfId="5" applyFont="1" applyFill="1" applyBorder="1" applyAlignment="1">
      <alignment horizontal="center" vertical="center" wrapText="1"/>
    </xf>
    <xf numFmtId="0" fontId="23" fillId="8" borderId="11" xfId="5" applyFont="1" applyFill="1" applyBorder="1" applyAlignment="1">
      <alignment horizontal="center" vertical="center" wrapText="1"/>
    </xf>
    <xf numFmtId="0" fontId="23" fillId="0" borderId="9" xfId="5" applyFont="1" applyBorder="1" applyAlignment="1">
      <alignment horizontal="center" vertical="center" wrapText="1"/>
    </xf>
    <xf numFmtId="0" fontId="23" fillId="0" borderId="11" xfId="5" applyFont="1" applyBorder="1" applyAlignment="1">
      <alignment horizontal="center" vertical="center" wrapText="1"/>
    </xf>
    <xf numFmtId="1" fontId="23" fillId="0" borderId="9" xfId="5" applyNumberFormat="1" applyFont="1" applyBorder="1" applyAlignment="1">
      <alignment horizontal="center" vertical="center" wrapText="1"/>
    </xf>
    <xf numFmtId="1" fontId="23" fillId="0" borderId="11" xfId="5" applyNumberFormat="1" applyFont="1" applyBorder="1" applyAlignment="1">
      <alignment horizontal="center" vertical="center" wrapText="1"/>
    </xf>
    <xf numFmtId="10" fontId="23" fillId="0" borderId="89" xfId="5" applyNumberFormat="1" applyFont="1" applyBorder="1" applyAlignment="1">
      <alignment horizontal="center" vertical="center" wrapText="1"/>
    </xf>
    <xf numFmtId="0" fontId="23" fillId="0" borderId="34" xfId="5" applyFont="1" applyBorder="1" applyAlignment="1">
      <alignment horizontal="center" vertical="center" wrapText="1"/>
    </xf>
    <xf numFmtId="10" fontId="23" fillId="0" borderId="9" xfId="5" applyNumberFormat="1" applyFont="1" applyBorder="1" applyAlignment="1">
      <alignment horizontal="center" vertical="center" wrapText="1"/>
    </xf>
    <xf numFmtId="0" fontId="23" fillId="0" borderId="35" xfId="5" applyFont="1" applyBorder="1" applyAlignment="1">
      <alignment horizontal="center" vertical="center" wrapText="1"/>
    </xf>
    <xf numFmtId="164" fontId="22" fillId="0" borderId="9" xfId="3" applyNumberFormat="1" applyFont="1" applyFill="1" applyBorder="1" applyAlignment="1">
      <alignment vertical="center" wrapText="1"/>
    </xf>
    <xf numFmtId="164" fontId="22" fillId="0" borderId="13" xfId="3" applyNumberFormat="1" applyFont="1" applyFill="1" applyBorder="1" applyAlignment="1">
      <alignment vertical="center" wrapText="1"/>
    </xf>
    <xf numFmtId="0" fontId="27" fillId="0" borderId="2" xfId="7" applyFont="1" applyFill="1" applyBorder="1" applyAlignment="1">
      <alignment horizontal="center" vertical="center" textRotation="90" wrapText="1"/>
    </xf>
    <xf numFmtId="0" fontId="27" fillId="0" borderId="3" xfId="7" applyFont="1" applyFill="1" applyBorder="1" applyAlignment="1">
      <alignment horizontal="center" vertical="center" textRotation="90" wrapText="1"/>
    </xf>
    <xf numFmtId="0" fontId="27" fillId="0" borderId="4" xfId="7" applyFont="1" applyFill="1" applyBorder="1" applyAlignment="1">
      <alignment horizontal="center" vertical="center" textRotation="90" wrapText="1"/>
    </xf>
    <xf numFmtId="0" fontId="26" fillId="8" borderId="13" xfId="5" applyFont="1" applyFill="1" applyBorder="1" applyAlignment="1">
      <alignment horizontal="center" vertical="center" wrapText="1"/>
    </xf>
    <xf numFmtId="1" fontId="23" fillId="0" borderId="35" xfId="5" applyNumberFormat="1" applyFont="1" applyBorder="1" applyAlignment="1">
      <alignment horizontal="center" vertical="center" wrapText="1"/>
    </xf>
    <xf numFmtId="0" fontId="23" fillId="0" borderId="13" xfId="5" applyFont="1" applyBorder="1" applyAlignment="1">
      <alignment horizontal="center" vertical="center" wrapText="1"/>
    </xf>
    <xf numFmtId="1" fontId="23" fillId="0" borderId="11" xfId="3" applyNumberFormat="1" applyFont="1" applyFill="1" applyBorder="1" applyAlignment="1">
      <alignment horizontal="center" vertical="center" wrapText="1"/>
    </xf>
    <xf numFmtId="1" fontId="23" fillId="0" borderId="13" xfId="3" applyNumberFormat="1" applyFont="1" applyFill="1" applyBorder="1" applyAlignment="1">
      <alignment horizontal="center" vertical="center" wrapText="1"/>
    </xf>
    <xf numFmtId="0" fontId="23" fillId="8" borderId="13" xfId="5" applyFont="1" applyFill="1" applyBorder="1" applyAlignment="1">
      <alignment horizontal="center" vertical="center" wrapText="1"/>
    </xf>
    <xf numFmtId="164" fontId="148" fillId="0" borderId="9" xfId="3" applyNumberFormat="1" applyFont="1" applyFill="1" applyBorder="1" applyAlignment="1">
      <alignment vertical="center" wrapText="1"/>
    </xf>
    <xf numFmtId="164" fontId="148" fillId="0" borderId="13" xfId="3" applyNumberFormat="1" applyFont="1" applyFill="1" applyBorder="1" applyAlignment="1">
      <alignment vertical="center" wrapText="1"/>
    </xf>
    <xf numFmtId="0" fontId="27" fillId="8" borderId="20" xfId="0" applyFont="1" applyFill="1" applyBorder="1" applyAlignment="1">
      <alignment horizontal="center" vertical="center" textRotation="90" wrapText="1"/>
    </xf>
    <xf numFmtId="0" fontId="27" fillId="8" borderId="21" xfId="0" applyFont="1" applyFill="1" applyBorder="1" applyAlignment="1">
      <alignment horizontal="center" vertical="center" textRotation="90" wrapText="1"/>
    </xf>
    <xf numFmtId="164" fontId="23" fillId="0" borderId="9" xfId="3" applyNumberFormat="1" applyFont="1" applyFill="1" applyBorder="1" applyAlignment="1">
      <alignment horizontal="left" vertical="center" wrapText="1"/>
    </xf>
    <xf numFmtId="164" fontId="23" fillId="0" borderId="13" xfId="3" applyNumberFormat="1" applyFont="1" applyFill="1" applyBorder="1" applyAlignment="1">
      <alignment horizontal="left" vertical="center" wrapText="1"/>
    </xf>
    <xf numFmtId="164" fontId="23" fillId="0" borderId="9" xfId="3" applyNumberFormat="1" applyFont="1" applyFill="1" applyBorder="1" applyAlignment="1">
      <alignment vertical="top" wrapText="1"/>
    </xf>
    <xf numFmtId="164" fontId="23" fillId="0" borderId="13" xfId="3" applyNumberFormat="1" applyFont="1" applyFill="1" applyBorder="1" applyAlignment="1">
      <alignment vertical="top" wrapText="1"/>
    </xf>
    <xf numFmtId="164" fontId="23" fillId="8" borderId="9" xfId="3" applyNumberFormat="1" applyFont="1" applyFill="1" applyBorder="1" applyAlignment="1">
      <alignment horizontal="center" vertical="center" wrapText="1"/>
    </xf>
    <xf numFmtId="164" fontId="23" fillId="8" borderId="11" xfId="3" applyNumberFormat="1" applyFont="1" applyFill="1" applyBorder="1" applyAlignment="1">
      <alignment horizontal="center" vertical="center" wrapText="1"/>
    </xf>
    <xf numFmtId="10" fontId="148" fillId="0" borderId="9" xfId="5" applyNumberFormat="1" applyFont="1" applyBorder="1" applyAlignment="1">
      <alignment horizontal="center" vertical="center" wrapText="1"/>
    </xf>
    <xf numFmtId="0" fontId="148" fillId="0" borderId="11" xfId="5" applyFont="1" applyBorder="1" applyAlignment="1">
      <alignment horizontal="center" vertical="center" wrapText="1"/>
    </xf>
    <xf numFmtId="0" fontId="148" fillId="0" borderId="13" xfId="5" applyFont="1" applyBorder="1" applyAlignment="1">
      <alignment horizontal="center" vertical="center" wrapText="1"/>
    </xf>
    <xf numFmtId="0" fontId="148" fillId="0" borderId="46" xfId="0" applyFont="1" applyBorder="1" applyAlignment="1">
      <alignment horizontal="center" vertical="center" wrapText="1"/>
    </xf>
    <xf numFmtId="0" fontId="148" fillId="0" borderId="1" xfId="0" applyFont="1" applyBorder="1" applyAlignment="1">
      <alignment horizontal="center" vertical="center" wrapText="1"/>
    </xf>
    <xf numFmtId="0" fontId="148" fillId="0" borderId="2" xfId="0" applyFont="1" applyBorder="1" applyAlignment="1">
      <alignment horizontal="center" vertical="center" wrapText="1"/>
    </xf>
    <xf numFmtId="0" fontId="148" fillId="0" borderId="3" xfId="0" applyFont="1" applyBorder="1" applyAlignment="1">
      <alignment horizontal="center" vertical="center" wrapText="1"/>
    </xf>
    <xf numFmtId="0" fontId="148" fillId="0" borderId="4" xfId="0" applyFont="1" applyBorder="1" applyAlignment="1">
      <alignment horizontal="center" vertical="center" wrapText="1"/>
    </xf>
    <xf numFmtId="1" fontId="23" fillId="0" borderId="9" xfId="3" applyNumberFormat="1" applyFont="1" applyFill="1" applyBorder="1" applyAlignment="1">
      <alignment horizontal="center" vertical="center" wrapText="1"/>
    </xf>
    <xf numFmtId="164" fontId="22" fillId="0" borderId="9" xfId="3" applyNumberFormat="1" applyFont="1" applyFill="1" applyBorder="1" applyAlignment="1">
      <alignment horizontal="justify" vertical="center" wrapText="1"/>
    </xf>
    <xf numFmtId="164" fontId="22" fillId="0" borderId="13" xfId="3" applyNumberFormat="1" applyFont="1" applyFill="1" applyBorder="1" applyAlignment="1">
      <alignment horizontal="justify" vertical="center" wrapText="1"/>
    </xf>
    <xf numFmtId="164" fontId="22" fillId="0" borderId="9" xfId="3" applyNumberFormat="1" applyFont="1" applyFill="1" applyBorder="1" applyAlignment="1">
      <alignment horizontal="center" vertical="center" wrapText="1"/>
    </xf>
    <xf numFmtId="164" fontId="22" fillId="0" borderId="11" xfId="3" applyNumberFormat="1" applyFont="1" applyFill="1" applyBorder="1" applyAlignment="1">
      <alignment horizontal="center" vertical="center" wrapText="1"/>
    </xf>
    <xf numFmtId="10" fontId="126" fillId="0" borderId="9" xfId="5" applyNumberFormat="1" applyFont="1" applyBorder="1" applyAlignment="1">
      <alignment horizontal="center" vertical="center" wrapText="1"/>
    </xf>
    <xf numFmtId="0" fontId="126" fillId="0" borderId="11" xfId="5" applyFont="1" applyBorder="1" applyAlignment="1">
      <alignment horizontal="center" vertical="center" wrapText="1"/>
    </xf>
    <xf numFmtId="0" fontId="126" fillId="0" borderId="87" xfId="5" applyFont="1" applyBorder="1" applyAlignment="1">
      <alignment horizontal="center" vertical="center" wrapText="1"/>
    </xf>
    <xf numFmtId="0" fontId="126" fillId="0" borderId="141" xfId="0" applyFont="1" applyBorder="1" applyAlignment="1">
      <alignment vertical="center" wrapText="1"/>
    </xf>
    <xf numFmtId="0" fontId="126" fillId="0" borderId="142" xfId="0" applyFont="1" applyBorder="1" applyAlignment="1">
      <alignment vertical="center" wrapText="1"/>
    </xf>
    <xf numFmtId="164" fontId="126" fillId="0" borderId="9" xfId="3" applyNumberFormat="1" applyFont="1" applyFill="1" applyBorder="1" applyAlignment="1">
      <alignment horizontal="center" vertical="center" wrapText="1"/>
    </xf>
    <xf numFmtId="164" fontId="126" fillId="0" borderId="11" xfId="3" applyNumberFormat="1" applyFont="1" applyFill="1" applyBorder="1" applyAlignment="1">
      <alignment horizontal="center" vertical="center" wrapText="1"/>
    </xf>
    <xf numFmtId="164" fontId="126" fillId="0" borderId="13" xfId="3" applyNumberFormat="1" applyFont="1" applyFill="1" applyBorder="1" applyAlignment="1">
      <alignment horizontal="center" vertical="center" wrapText="1"/>
    </xf>
    <xf numFmtId="1" fontId="126" fillId="0" borderId="9" xfId="3" applyNumberFormat="1" applyFont="1" applyFill="1" applyBorder="1" applyAlignment="1">
      <alignment horizontal="center" vertical="center" wrapText="1"/>
    </xf>
    <xf numFmtId="1" fontId="126" fillId="0" borderId="11" xfId="3" applyNumberFormat="1" applyFont="1" applyFill="1" applyBorder="1" applyAlignment="1">
      <alignment horizontal="center" vertical="center" wrapText="1"/>
    </xf>
    <xf numFmtId="1" fontId="126" fillId="0" borderId="13" xfId="3" applyNumberFormat="1" applyFont="1" applyFill="1" applyBorder="1" applyAlignment="1">
      <alignment horizontal="center" vertical="center" wrapText="1"/>
    </xf>
    <xf numFmtId="164" fontId="29" fillId="8" borderId="9" xfId="3" applyNumberFormat="1" applyFont="1" applyFill="1" applyBorder="1" applyAlignment="1">
      <alignment horizontal="center" vertical="center" wrapText="1"/>
    </xf>
    <xf numFmtId="164" fontId="23" fillId="8" borderId="13" xfId="3" applyNumberFormat="1" applyFont="1" applyFill="1" applyBorder="1" applyAlignment="1">
      <alignment horizontal="center" vertical="center" wrapText="1"/>
    </xf>
    <xf numFmtId="0" fontId="36" fillId="18" borderId="25" xfId="5" applyFont="1" applyFill="1" applyBorder="1" applyAlignment="1">
      <alignment horizontal="center" vertical="center" textRotation="90" wrapText="1"/>
    </xf>
    <xf numFmtId="0" fontId="27" fillId="18" borderId="3" xfId="5" applyFont="1" applyFill="1" applyBorder="1" applyAlignment="1">
      <alignment horizontal="center" vertical="center" textRotation="90" wrapText="1"/>
    </xf>
    <xf numFmtId="0" fontId="36" fillId="18" borderId="86" xfId="7" applyFont="1" applyFill="1" applyBorder="1" applyAlignment="1">
      <alignment horizontal="center" vertical="center" textRotation="90" wrapText="1"/>
    </xf>
    <xf numFmtId="0" fontId="36" fillId="18" borderId="20" xfId="7" applyFont="1" applyFill="1" applyBorder="1" applyAlignment="1">
      <alignment horizontal="center" vertical="center" textRotation="90" wrapText="1"/>
    </xf>
    <xf numFmtId="164" fontId="126" fillId="0" borderId="9" xfId="3" applyNumberFormat="1" applyFont="1" applyFill="1" applyBorder="1" applyAlignment="1">
      <alignment vertical="center" wrapText="1"/>
    </xf>
    <xf numFmtId="164" fontId="126" fillId="0" borderId="13" xfId="3" applyNumberFormat="1" applyFont="1" applyFill="1" applyBorder="1" applyAlignment="1">
      <alignment vertical="center" wrapText="1"/>
    </xf>
    <xf numFmtId="164" fontId="126" fillId="0" borderId="9" xfId="3" applyNumberFormat="1" applyFont="1" applyFill="1" applyBorder="1" applyAlignment="1">
      <alignment horizontal="justify" vertical="center" wrapText="1"/>
    </xf>
    <xf numFmtId="164" fontId="126" fillId="0" borderId="13" xfId="3" applyNumberFormat="1" applyFont="1" applyFill="1" applyBorder="1" applyAlignment="1">
      <alignment horizontal="justify" vertical="center" wrapText="1"/>
    </xf>
    <xf numFmtId="0" fontId="137" fillId="0" borderId="141" xfId="0" applyFont="1" applyBorder="1" applyAlignment="1">
      <alignment vertical="center" wrapText="1"/>
    </xf>
    <xf numFmtId="0" fontId="137" fillId="0" borderId="142" xfId="0" applyFont="1" applyBorder="1" applyAlignment="1">
      <alignment vertical="center" wrapText="1"/>
    </xf>
    <xf numFmtId="0" fontId="9" fillId="3" borderId="14" xfId="0" applyFont="1" applyFill="1" applyBorder="1" applyAlignment="1">
      <alignment horizontal="center" vertical="center"/>
    </xf>
    <xf numFmtId="0" fontId="9" fillId="3" borderId="27" xfId="0" applyFont="1" applyFill="1" applyBorder="1" applyAlignment="1">
      <alignment horizontal="center" vertical="center"/>
    </xf>
    <xf numFmtId="0" fontId="9" fillId="4" borderId="58" xfId="0" applyFont="1" applyFill="1" applyBorder="1" applyAlignment="1">
      <alignment horizontal="center" vertical="center"/>
    </xf>
    <xf numFmtId="0" fontId="17" fillId="5" borderId="84" xfId="5" applyFont="1" applyFill="1" applyBorder="1" applyAlignment="1">
      <alignment horizontal="center" vertical="center" wrapText="1"/>
    </xf>
    <xf numFmtId="0" fontId="17" fillId="5" borderId="85" xfId="5" applyFont="1" applyFill="1" applyBorder="1" applyAlignment="1">
      <alignment horizontal="center" vertical="center" wrapText="1"/>
    </xf>
    <xf numFmtId="0" fontId="20" fillId="8" borderId="9" xfId="5" applyFont="1" applyFill="1" applyBorder="1" applyAlignment="1">
      <alignment horizontal="center" vertical="top" wrapText="1"/>
    </xf>
    <xf numFmtId="0" fontId="20" fillId="8" borderId="11" xfId="5" applyFont="1" applyFill="1" applyBorder="1" applyAlignment="1">
      <alignment horizontal="center" vertical="top" wrapText="1"/>
    </xf>
    <xf numFmtId="0" fontId="74" fillId="8" borderId="9" xfId="4" applyFont="1" applyFill="1" applyBorder="1" applyAlignment="1" applyProtection="1">
      <alignment horizontal="center" vertical="top" wrapText="1"/>
      <protection locked="0"/>
    </xf>
    <xf numFmtId="0" fontId="74" fillId="8" borderId="11" xfId="4" applyFont="1" applyFill="1" applyBorder="1" applyAlignment="1" applyProtection="1">
      <alignment horizontal="center" vertical="top" wrapText="1"/>
      <protection locked="0"/>
    </xf>
    <xf numFmtId="0" fontId="26" fillId="8" borderId="9" xfId="5" applyFont="1" applyFill="1" applyBorder="1" applyAlignment="1">
      <alignment horizontal="center" vertical="top" wrapText="1"/>
    </xf>
    <xf numFmtId="0" fontId="26" fillId="8" borderId="11" xfId="5" applyFont="1" applyFill="1" applyBorder="1" applyAlignment="1">
      <alignment horizontal="center" vertical="top" wrapText="1"/>
    </xf>
    <xf numFmtId="0" fontId="23" fillId="8" borderId="33" xfId="5" applyFont="1" applyFill="1" applyBorder="1" applyAlignment="1">
      <alignment horizontal="center" vertical="center" wrapText="1"/>
    </xf>
    <xf numFmtId="0" fontId="51" fillId="8" borderId="18" xfId="5" applyFont="1" applyFill="1" applyBorder="1" applyAlignment="1">
      <alignment horizontal="center" vertical="center" textRotation="90"/>
    </xf>
    <xf numFmtId="0" fontId="29" fillId="8" borderId="9" xfId="5" applyFont="1" applyFill="1" applyBorder="1" applyAlignment="1">
      <alignment vertical="center" wrapText="1"/>
    </xf>
    <xf numFmtId="0" fontId="29" fillId="8" borderId="13" xfId="5" applyFont="1" applyFill="1" applyBorder="1" applyAlignment="1">
      <alignment vertical="center" wrapText="1"/>
    </xf>
    <xf numFmtId="0" fontId="23" fillId="8" borderId="9" xfId="5" applyFont="1" applyFill="1" applyBorder="1" applyAlignment="1">
      <alignment vertical="center" wrapText="1"/>
    </xf>
    <xf numFmtId="0" fontId="23" fillId="8" borderId="13" xfId="5" applyFont="1" applyFill="1" applyBorder="1" applyAlignment="1">
      <alignment vertical="center" wrapText="1"/>
    </xf>
    <xf numFmtId="10" fontId="23" fillId="8" borderId="9" xfId="5" applyNumberFormat="1" applyFont="1" applyFill="1" applyBorder="1" applyAlignment="1">
      <alignment horizontal="center" vertical="center" wrapText="1"/>
    </xf>
    <xf numFmtId="164" fontId="26" fillId="0" borderId="9" xfId="3" applyNumberFormat="1" applyFont="1" applyFill="1" applyBorder="1" applyAlignment="1">
      <alignment horizontal="center" vertical="center" wrapText="1"/>
    </xf>
    <xf numFmtId="164" fontId="26" fillId="0" borderId="11" xfId="3" applyNumberFormat="1" applyFont="1" applyFill="1" applyBorder="1" applyAlignment="1">
      <alignment horizontal="center" vertical="center" wrapText="1"/>
    </xf>
    <xf numFmtId="164" fontId="26" fillId="0" borderId="13" xfId="3" applyNumberFormat="1" applyFont="1" applyFill="1" applyBorder="1" applyAlignment="1">
      <alignment horizontal="center" vertical="center" wrapText="1"/>
    </xf>
    <xf numFmtId="9" fontId="23" fillId="0" borderId="1" xfId="0" applyNumberFormat="1" applyFont="1" applyBorder="1" applyAlignment="1">
      <alignment horizontal="center" vertical="center" wrapText="1" readingOrder="1"/>
    </xf>
    <xf numFmtId="164" fontId="23" fillId="0" borderId="1" xfId="1" applyNumberFormat="1" applyFont="1" applyFill="1" applyBorder="1" applyAlignment="1">
      <alignment horizontal="justify" vertical="center" wrapText="1"/>
    </xf>
    <xf numFmtId="10" fontId="4" fillId="0" borderId="2" xfId="0" applyNumberFormat="1" applyFont="1" applyBorder="1" applyAlignment="1">
      <alignment horizontal="center" vertical="center"/>
    </xf>
    <xf numFmtId="10" fontId="4" fillId="0" borderId="3" xfId="0" applyNumberFormat="1" applyFont="1" applyBorder="1" applyAlignment="1">
      <alignment horizontal="center" vertical="center"/>
    </xf>
    <xf numFmtId="0" fontId="23" fillId="8" borderId="1" xfId="4" applyFont="1" applyFill="1" applyBorder="1" applyAlignment="1" applyProtection="1">
      <alignment horizontal="center" vertical="center" wrapText="1"/>
      <protection locked="0"/>
    </xf>
    <xf numFmtId="0" fontId="23" fillId="0" borderId="1" xfId="4" applyFont="1" applyBorder="1" applyAlignment="1" applyProtection="1">
      <alignment horizontal="center" vertical="center" wrapText="1"/>
      <protection locked="0"/>
    </xf>
    <xf numFmtId="0" fontId="23" fillId="0" borderId="2" xfId="4" applyFont="1" applyBorder="1" applyAlignment="1" applyProtection="1">
      <alignment horizontal="center" vertical="center" wrapText="1"/>
      <protection locked="0"/>
    </xf>
    <xf numFmtId="0" fontId="23" fillId="0" borderId="3" xfId="4" applyFont="1" applyBorder="1" applyAlignment="1" applyProtection="1">
      <alignment horizontal="center" vertical="center" wrapText="1"/>
      <protection locked="0"/>
    </xf>
    <xf numFmtId="1" fontId="23" fillId="0" borderId="2" xfId="4" applyNumberFormat="1" applyFont="1" applyBorder="1" applyAlignment="1" applyProtection="1">
      <alignment horizontal="center" vertical="center" wrapText="1"/>
      <protection locked="0"/>
    </xf>
    <xf numFmtId="1" fontId="23" fillId="0" borderId="3" xfId="4" applyNumberFormat="1" applyFont="1" applyBorder="1" applyAlignment="1" applyProtection="1">
      <alignment horizontal="center" vertical="center" wrapText="1"/>
      <protection locked="0"/>
    </xf>
    <xf numFmtId="0" fontId="23" fillId="8" borderId="1" xfId="4" applyFont="1" applyFill="1" applyBorder="1" applyAlignment="1" applyProtection="1">
      <alignment horizontal="left" vertical="center" wrapText="1"/>
      <protection locked="0"/>
    </xf>
    <xf numFmtId="1" fontId="29" fillId="0" borderId="2" xfId="0" applyNumberFormat="1" applyFont="1" applyBorder="1" applyAlignment="1">
      <alignment horizontal="center" vertical="center" wrapText="1"/>
    </xf>
    <xf numFmtId="1" fontId="29" fillId="0" borderId="3" xfId="0" applyNumberFormat="1" applyFont="1" applyBorder="1" applyAlignment="1">
      <alignment horizontal="center" vertical="center" wrapText="1"/>
    </xf>
    <xf numFmtId="10" fontId="23" fillId="0" borderId="1" xfId="0" applyNumberFormat="1" applyFont="1" applyBorder="1" applyAlignment="1">
      <alignment horizontal="center" vertical="center" wrapText="1"/>
    </xf>
    <xf numFmtId="0" fontId="67" fillId="8" borderId="2" xfId="4" applyFont="1" applyFill="1" applyBorder="1" applyAlignment="1" applyProtection="1">
      <alignment horizontal="center" vertical="center" textRotation="90" wrapText="1"/>
      <protection locked="0"/>
    </xf>
    <xf numFmtId="0" fontId="67" fillId="8" borderId="3" xfId="4" applyFont="1" applyFill="1" applyBorder="1" applyAlignment="1" applyProtection="1">
      <alignment horizontal="center" vertical="center" textRotation="90" wrapText="1"/>
      <protection locked="0"/>
    </xf>
    <xf numFmtId="10" fontId="4" fillId="0" borderId="4" xfId="0" applyNumberFormat="1" applyFont="1" applyBorder="1" applyAlignment="1">
      <alignment horizontal="center" vertical="center"/>
    </xf>
    <xf numFmtId="0" fontId="19" fillId="8" borderId="1" xfId="4" applyFont="1" applyFill="1" applyBorder="1" applyAlignment="1" applyProtection="1">
      <alignment horizontal="center" vertical="center" wrapText="1"/>
      <protection locked="0"/>
    </xf>
    <xf numFmtId="1" fontId="23" fillId="0" borderId="2" xfId="0" applyNumberFormat="1" applyFont="1" applyBorder="1" applyAlignment="1">
      <alignment horizontal="center" vertical="center" wrapText="1"/>
    </xf>
    <xf numFmtId="1" fontId="23" fillId="0" borderId="3" xfId="0" applyNumberFormat="1" applyFont="1" applyBorder="1" applyAlignment="1">
      <alignment horizontal="center" vertical="center" wrapText="1"/>
    </xf>
    <xf numFmtId="0" fontId="23" fillId="8" borderId="2" xfId="4" applyFont="1" applyFill="1" applyBorder="1" applyAlignment="1" applyProtection="1">
      <alignment horizontal="center" vertical="center" wrapText="1"/>
      <protection locked="0"/>
    </xf>
    <xf numFmtId="0" fontId="23" fillId="8" borderId="3" xfId="4" applyFont="1" applyFill="1" applyBorder="1" applyAlignment="1" applyProtection="1">
      <alignment horizontal="center" vertical="center" wrapText="1"/>
      <protection locked="0"/>
    </xf>
    <xf numFmtId="0" fontId="23" fillId="8" borderId="4" xfId="4" applyFont="1" applyFill="1" applyBorder="1" applyAlignment="1" applyProtection="1">
      <alignment horizontal="center" vertical="center" wrapText="1"/>
      <protection locked="0"/>
    </xf>
    <xf numFmtId="0" fontId="67" fillId="8" borderId="2" xfId="0" applyFont="1" applyFill="1" applyBorder="1" applyAlignment="1">
      <alignment horizontal="center" vertical="center" textRotation="90" wrapText="1"/>
    </xf>
    <xf numFmtId="0" fontId="67" fillId="8" borderId="3" xfId="0" applyFont="1" applyFill="1" applyBorder="1" applyAlignment="1">
      <alignment horizontal="center" vertical="center" textRotation="90" wrapText="1"/>
    </xf>
    <xf numFmtId="0" fontId="67" fillId="8" borderId="4" xfId="0" applyFont="1" applyFill="1" applyBorder="1" applyAlignment="1">
      <alignment horizontal="center" vertical="center" textRotation="90" wrapText="1"/>
    </xf>
    <xf numFmtId="0" fontId="29" fillId="0" borderId="6" xfId="0" applyFont="1" applyBorder="1" applyAlignment="1">
      <alignment horizontal="justify" vertical="center" wrapText="1"/>
    </xf>
    <xf numFmtId="0" fontId="29" fillId="0" borderId="6" xfId="0" applyFont="1" applyBorder="1" applyAlignment="1">
      <alignment horizontal="left" vertical="center" wrapText="1"/>
    </xf>
    <xf numFmtId="0" fontId="29" fillId="0" borderId="9" xfId="0" applyFont="1" applyBorder="1" applyAlignment="1">
      <alignment horizontal="justify" vertical="center" wrapText="1"/>
    </xf>
    <xf numFmtId="164" fontId="29" fillId="0" borderId="8" xfId="3" applyNumberFormat="1" applyFont="1" applyFill="1" applyBorder="1" applyAlignment="1">
      <alignment horizontal="center" vertical="center" wrapText="1"/>
    </xf>
    <xf numFmtId="164" fontId="29" fillId="0" borderId="28" xfId="3" applyNumberFormat="1" applyFont="1" applyFill="1" applyBorder="1" applyAlignment="1">
      <alignment horizontal="center" vertical="center" wrapText="1"/>
    </xf>
    <xf numFmtId="1" fontId="29" fillId="0" borderId="2" xfId="3" applyNumberFormat="1" applyFont="1" applyFill="1" applyBorder="1" applyAlignment="1">
      <alignment horizontal="center" vertical="center" wrapText="1"/>
    </xf>
    <xf numFmtId="1" fontId="29" fillId="0" borderId="3" xfId="3" applyNumberFormat="1" applyFont="1" applyFill="1" applyBorder="1" applyAlignment="1">
      <alignment horizontal="center" vertical="center" wrapText="1"/>
    </xf>
    <xf numFmtId="164" fontId="29" fillId="0" borderId="3" xfId="3" applyNumberFormat="1" applyFont="1" applyFill="1" applyBorder="1" applyAlignment="1">
      <alignment horizontal="center" vertical="center" wrapText="1"/>
    </xf>
    <xf numFmtId="0" fontId="29" fillId="0" borderId="1" xfId="0" applyFont="1" applyBorder="1" applyAlignment="1">
      <alignment horizontal="justify" vertical="center" wrapText="1"/>
    </xf>
    <xf numFmtId="1" fontId="29" fillId="0" borderId="4" xfId="3" applyNumberFormat="1" applyFont="1" applyFill="1" applyBorder="1" applyAlignment="1">
      <alignment horizontal="center" vertical="center" wrapText="1"/>
    </xf>
    <xf numFmtId="0" fontId="67" fillId="0" borderId="2" xfId="0" applyFont="1" applyBorder="1" applyAlignment="1">
      <alignment horizontal="center" vertical="center" textRotation="90" wrapText="1"/>
    </xf>
    <xf numFmtId="0" fontId="67" fillId="0" borderId="3" xfId="0" applyFont="1" applyBorder="1" applyAlignment="1">
      <alignment horizontal="center" vertical="center" textRotation="90" wrapText="1"/>
    </xf>
    <xf numFmtId="0" fontId="67" fillId="0" borderId="4" xfId="0" applyFont="1" applyBorder="1" applyAlignment="1">
      <alignment horizontal="center" vertical="center" textRotation="90" wrapText="1"/>
    </xf>
    <xf numFmtId="0" fontId="151" fillId="0" borderId="1" xfId="2" applyFont="1" applyFill="1" applyBorder="1" applyAlignment="1">
      <alignment horizontal="center" vertical="center" wrapText="1"/>
    </xf>
    <xf numFmtId="9" fontId="92" fillId="0" borderId="66" xfId="0" applyNumberFormat="1" applyFont="1" applyBorder="1" applyAlignment="1">
      <alignment horizontal="justify" vertical="top" wrapText="1"/>
    </xf>
    <xf numFmtId="9" fontId="92" fillId="0" borderId="24" xfId="0" applyNumberFormat="1" applyFont="1" applyBorder="1" applyAlignment="1">
      <alignment horizontal="justify" vertical="top" wrapText="1"/>
    </xf>
    <xf numFmtId="9" fontId="92" fillId="0" borderId="65" xfId="0" applyNumberFormat="1" applyFont="1" applyBorder="1" applyAlignment="1">
      <alignment horizontal="justify" vertical="top" wrapText="1"/>
    </xf>
    <xf numFmtId="0" fontId="98" fillId="0" borderId="2" xfId="0" applyFont="1" applyBorder="1" applyAlignment="1">
      <alignment horizontal="center" vertical="center" wrapText="1"/>
    </xf>
    <xf numFmtId="0" fontId="98" fillId="0" borderId="4" xfId="0" applyFont="1" applyBorder="1" applyAlignment="1">
      <alignment horizontal="center" vertical="center" wrapText="1"/>
    </xf>
    <xf numFmtId="0" fontId="22" fillId="0" borderId="2" xfId="0" applyFont="1" applyBorder="1" applyAlignment="1">
      <alignment horizontal="left" vertical="center" wrapText="1"/>
    </xf>
    <xf numFmtId="0" fontId="98" fillId="0" borderId="4" xfId="0" applyFont="1" applyBorder="1" applyAlignment="1">
      <alignment horizontal="center" vertical="center"/>
    </xf>
    <xf numFmtId="0" fontId="9" fillId="4" borderId="20" xfId="0" applyFont="1" applyFill="1" applyBorder="1" applyAlignment="1">
      <alignment horizontal="center" vertical="center"/>
    </xf>
    <xf numFmtId="0" fontId="9" fillId="4" borderId="0" xfId="0" applyFont="1" applyFill="1" applyAlignment="1">
      <alignment horizontal="center" vertical="center"/>
    </xf>
    <xf numFmtId="0" fontId="17" fillId="5" borderId="5" xfId="0" applyFont="1" applyFill="1" applyBorder="1" applyAlignment="1">
      <alignment horizontal="center" vertical="center" wrapText="1"/>
    </xf>
    <xf numFmtId="0" fontId="17" fillId="5" borderId="26" xfId="0" applyFont="1" applyFill="1" applyBorder="1" applyAlignment="1">
      <alignment horizontal="center" vertical="center" wrapText="1"/>
    </xf>
    <xf numFmtId="0" fontId="28" fillId="8" borderId="2" xfId="0" applyFont="1" applyFill="1" applyBorder="1" applyAlignment="1">
      <alignment horizontal="center" vertical="center" textRotation="90"/>
    </xf>
    <xf numFmtId="164" fontId="92" fillId="0" borderId="1" xfId="1" applyNumberFormat="1" applyFont="1" applyFill="1" applyBorder="1" applyAlignment="1">
      <alignment horizontal="justify" vertical="center" wrapText="1"/>
    </xf>
    <xf numFmtId="164" fontId="22" fillId="0" borderId="1" xfId="1" applyNumberFormat="1" applyFont="1" applyFill="1" applyBorder="1" applyAlignment="1">
      <alignment horizontal="justify" vertical="center" wrapText="1"/>
    </xf>
    <xf numFmtId="0" fontId="23" fillId="8" borderId="7" xfId="4" applyFont="1" applyFill="1" applyBorder="1" applyAlignment="1" applyProtection="1">
      <alignment horizontal="center" vertical="center" wrapText="1"/>
      <protection locked="0"/>
    </xf>
    <xf numFmtId="0" fontId="23" fillId="8" borderId="20" xfId="4" applyFont="1" applyFill="1" applyBorder="1" applyAlignment="1" applyProtection="1">
      <alignment horizontal="center" vertical="center" wrapText="1"/>
      <protection locked="0"/>
    </xf>
    <xf numFmtId="0" fontId="20" fillId="8" borderId="1" xfId="0" applyFont="1" applyFill="1" applyBorder="1" applyAlignment="1">
      <alignment horizontal="center" vertical="top" wrapText="1"/>
    </xf>
    <xf numFmtId="0" fontId="19" fillId="8" borderId="1" xfId="0" applyFont="1" applyFill="1" applyBorder="1" applyAlignment="1">
      <alignment horizontal="center" vertical="top" wrapText="1"/>
    </xf>
    <xf numFmtId="0" fontId="19" fillId="8" borderId="2" xfId="4" applyFont="1" applyFill="1" applyBorder="1" applyAlignment="1" applyProtection="1">
      <alignment horizontal="center" vertical="center" wrapText="1"/>
      <protection locked="0"/>
    </xf>
    <xf numFmtId="0" fontId="19" fillId="8" borderId="3" xfId="4" applyFont="1" applyFill="1" applyBorder="1" applyAlignment="1" applyProtection="1">
      <alignment horizontal="center" vertical="center" wrapText="1"/>
      <protection locked="0"/>
    </xf>
    <xf numFmtId="0" fontId="19" fillId="8" borderId="4" xfId="4" applyFont="1" applyFill="1" applyBorder="1" applyAlignment="1" applyProtection="1">
      <alignment horizontal="center" vertical="center" wrapText="1"/>
      <protection locked="0"/>
    </xf>
    <xf numFmtId="9" fontId="23" fillId="0" borderId="2" xfId="0" applyNumberFormat="1" applyFont="1" applyBorder="1" applyAlignment="1">
      <alignment horizontal="left" vertical="center" wrapText="1"/>
    </xf>
    <xf numFmtId="9" fontId="23" fillId="0" borderId="3" xfId="0" applyNumberFormat="1" applyFont="1" applyBorder="1" applyAlignment="1">
      <alignment horizontal="left" vertical="center" wrapText="1"/>
    </xf>
    <xf numFmtId="0" fontId="23" fillId="0" borderId="2" xfId="0" applyFont="1" applyBorder="1" applyAlignment="1">
      <alignment horizontal="left" vertical="center" wrapText="1"/>
    </xf>
    <xf numFmtId="0" fontId="23" fillId="0" borderId="3" xfId="0" applyFont="1" applyBorder="1" applyAlignment="1">
      <alignment horizontal="left" vertical="center" wrapText="1"/>
    </xf>
    <xf numFmtId="0" fontId="23" fillId="0" borderId="2" xfId="0" applyFont="1" applyBorder="1" applyAlignment="1">
      <alignment horizontal="center" vertical="center" wrapText="1" readingOrder="1"/>
    </xf>
    <xf numFmtId="0" fontId="23" fillId="0" borderId="3" xfId="0" applyFont="1" applyBorder="1" applyAlignment="1">
      <alignment horizontal="center" vertical="center" wrapText="1" readingOrder="1"/>
    </xf>
    <xf numFmtId="1" fontId="23" fillId="0" borderId="2" xfId="0" applyNumberFormat="1" applyFont="1" applyBorder="1" applyAlignment="1">
      <alignment horizontal="center" vertical="center" wrapText="1" readingOrder="1"/>
    </xf>
    <xf numFmtId="1" fontId="23" fillId="0" borderId="3" xfId="0" applyNumberFormat="1" applyFont="1" applyBorder="1" applyAlignment="1">
      <alignment horizontal="center" vertical="center" wrapText="1" readingOrder="1"/>
    </xf>
    <xf numFmtId="10" fontId="23" fillId="0" borderId="1" xfId="0" applyNumberFormat="1" applyFont="1" applyBorder="1" applyAlignment="1">
      <alignment horizontal="center" vertical="center" wrapText="1" readingOrder="1"/>
    </xf>
    <xf numFmtId="0" fontId="23" fillId="0" borderId="6" xfId="4" applyFont="1" applyBorder="1" applyAlignment="1" applyProtection="1">
      <alignment horizontal="center" vertical="center" wrapText="1"/>
      <protection locked="0"/>
    </xf>
    <xf numFmtId="10" fontId="23" fillId="0" borderId="6" xfId="3" applyNumberFormat="1" applyFont="1" applyFill="1" applyBorder="1" applyAlignment="1">
      <alignment horizontal="center" vertical="center" wrapText="1"/>
    </xf>
    <xf numFmtId="0" fontId="92" fillId="0" borderId="6" xfId="0" applyFont="1" applyBorder="1" applyAlignment="1">
      <alignment horizontal="justify" vertical="center" wrapText="1"/>
    </xf>
    <xf numFmtId="10" fontId="55" fillId="8" borderId="1" xfId="0" applyNumberFormat="1" applyFont="1" applyFill="1" applyBorder="1" applyAlignment="1">
      <alignment horizontal="center" vertical="center"/>
    </xf>
    <xf numFmtId="0" fontId="55" fillId="8" borderId="1" xfId="0" applyFont="1" applyFill="1" applyBorder="1" applyAlignment="1">
      <alignment horizontal="center" vertical="center"/>
    </xf>
    <xf numFmtId="0" fontId="26" fillId="8" borderId="6" xfId="4" applyFont="1" applyFill="1" applyBorder="1" applyAlignment="1" applyProtection="1">
      <alignment horizontal="center" vertical="center" wrapText="1"/>
      <protection locked="0"/>
    </xf>
    <xf numFmtId="0" fontId="23" fillId="0" borderId="9" xfId="4" applyFont="1" applyBorder="1" applyAlignment="1" applyProtection="1">
      <alignment horizontal="center" vertical="center" wrapText="1"/>
      <protection locked="0"/>
    </xf>
    <xf numFmtId="0" fontId="23" fillId="0" borderId="11" xfId="4" applyFont="1" applyBorder="1" applyAlignment="1" applyProtection="1">
      <alignment horizontal="center" vertical="center" wrapText="1"/>
      <protection locked="0"/>
    </xf>
    <xf numFmtId="0" fontId="23" fillId="0" borderId="13" xfId="4" applyFont="1" applyBorder="1" applyAlignment="1" applyProtection="1">
      <alignment horizontal="center" vertical="center" wrapText="1"/>
      <protection locked="0"/>
    </xf>
    <xf numFmtId="1" fontId="23" fillId="0" borderId="9" xfId="4" applyNumberFormat="1" applyFont="1" applyBorder="1" applyAlignment="1" applyProtection="1">
      <alignment horizontal="center" vertical="center" wrapText="1"/>
      <protection locked="0"/>
    </xf>
    <xf numFmtId="1" fontId="23" fillId="0" borderId="11" xfId="4" applyNumberFormat="1" applyFont="1" applyBorder="1" applyAlignment="1" applyProtection="1">
      <alignment horizontal="center" vertical="center" wrapText="1"/>
      <protection locked="0"/>
    </xf>
    <xf numFmtId="1" fontId="23" fillId="0" borderId="13" xfId="4" applyNumberFormat="1" applyFont="1" applyBorder="1" applyAlignment="1" applyProtection="1">
      <alignment horizontal="center" vertical="center" wrapText="1"/>
      <protection locked="0"/>
    </xf>
    <xf numFmtId="0" fontId="92" fillId="0" borderId="6" xfId="4" applyFont="1" applyBorder="1" applyAlignment="1" applyProtection="1">
      <alignment horizontal="center" vertical="center" wrapText="1"/>
      <protection locked="0"/>
    </xf>
    <xf numFmtId="9" fontId="23" fillId="0" borderId="9" xfId="0" applyNumberFormat="1" applyFont="1" applyBorder="1" applyAlignment="1">
      <alignment horizontal="center" vertical="center" wrapText="1"/>
    </xf>
    <xf numFmtId="9" fontId="23" fillId="0" borderId="11" xfId="0" applyNumberFormat="1" applyFont="1" applyBorder="1" applyAlignment="1">
      <alignment horizontal="center" vertical="center" wrapText="1"/>
    </xf>
    <xf numFmtId="1" fontId="23" fillId="0" borderId="9" xfId="0" applyNumberFormat="1" applyFont="1" applyBorder="1" applyAlignment="1">
      <alignment horizontal="center" vertical="center" wrapText="1"/>
    </xf>
    <xf numFmtId="1" fontId="23" fillId="0" borderId="11" xfId="0" applyNumberFormat="1" applyFont="1" applyBorder="1" applyAlignment="1">
      <alignment horizontal="center" vertical="center" wrapText="1"/>
    </xf>
    <xf numFmtId="9" fontId="23" fillId="0" borderId="6" xfId="0" applyNumberFormat="1" applyFont="1" applyBorder="1" applyAlignment="1">
      <alignment horizontal="center" vertical="center" wrapText="1"/>
    </xf>
    <xf numFmtId="10" fontId="5" fillId="0" borderId="5" xfId="0" applyNumberFormat="1" applyFont="1" applyBorder="1" applyAlignment="1">
      <alignment horizontal="center" vertical="center"/>
    </xf>
    <xf numFmtId="0" fontId="4" fillId="8" borderId="1" xfId="0" applyFont="1" applyFill="1" applyBorder="1" applyAlignment="1">
      <alignment horizontal="center" vertical="center" textRotation="90" wrapText="1"/>
    </xf>
    <xf numFmtId="10" fontId="4" fillId="8" borderId="1" xfId="0" applyNumberFormat="1" applyFont="1" applyFill="1" applyBorder="1" applyAlignment="1">
      <alignment horizontal="center" vertical="center" textRotation="90" wrapText="1"/>
    </xf>
    <xf numFmtId="0" fontId="4" fillId="8" borderId="1" xfId="4" applyFont="1" applyFill="1" applyBorder="1" applyAlignment="1" applyProtection="1">
      <alignment horizontal="center" vertical="center" textRotation="90" wrapText="1"/>
      <protection locked="0"/>
    </xf>
    <xf numFmtId="10" fontId="23" fillId="0" borderId="6" xfId="6" applyNumberFormat="1" applyFont="1" applyFill="1" applyBorder="1" applyAlignment="1" applyProtection="1">
      <alignment horizontal="center" vertical="center" wrapText="1"/>
      <protection locked="0"/>
    </xf>
    <xf numFmtId="10" fontId="5" fillId="0" borderId="7" xfId="0" applyNumberFormat="1" applyFont="1" applyBorder="1" applyAlignment="1">
      <alignment horizontal="center" vertical="center"/>
    </xf>
    <xf numFmtId="10" fontId="5" fillId="0" borderId="20" xfId="0" applyNumberFormat="1" applyFont="1" applyBorder="1" applyAlignment="1">
      <alignment horizontal="center" vertical="center"/>
    </xf>
    <xf numFmtId="10" fontId="5" fillId="0" borderId="21" xfId="0" applyNumberFormat="1" applyFont="1" applyBorder="1" applyAlignment="1">
      <alignment horizontal="center" vertical="center"/>
    </xf>
    <xf numFmtId="0" fontId="4" fillId="8" borderId="1" xfId="5" applyFont="1" applyFill="1" applyBorder="1" applyAlignment="1">
      <alignment horizontal="center" vertical="center" textRotation="90" wrapText="1"/>
    </xf>
    <xf numFmtId="0" fontId="4" fillId="8" borderId="2" xfId="4" applyFont="1" applyFill="1" applyBorder="1" applyAlignment="1" applyProtection="1">
      <alignment horizontal="center" vertical="center" textRotation="90" wrapText="1"/>
      <protection locked="0"/>
    </xf>
    <xf numFmtId="0" fontId="4" fillId="8" borderId="3" xfId="4" applyFont="1" applyFill="1" applyBorder="1" applyAlignment="1" applyProtection="1">
      <alignment horizontal="center" vertical="center" textRotation="90" wrapText="1"/>
      <protection locked="0"/>
    </xf>
    <xf numFmtId="0" fontId="23" fillId="0" borderId="6" xfId="5" applyFont="1" applyBorder="1" applyAlignment="1">
      <alignment horizontal="center" vertical="center" wrapText="1"/>
    </xf>
    <xf numFmtId="0" fontId="23" fillId="0" borderId="6" xfId="5" applyFont="1" applyBorder="1" applyAlignment="1">
      <alignment vertical="center" wrapText="1"/>
    </xf>
    <xf numFmtId="1" fontId="23" fillId="0" borderId="13" xfId="5" applyNumberFormat="1" applyFont="1" applyBorder="1" applyAlignment="1">
      <alignment horizontal="center" vertical="center" wrapText="1"/>
    </xf>
    <xf numFmtId="10" fontId="23" fillId="0" borderId="9" xfId="6" applyNumberFormat="1" applyFont="1" applyFill="1" applyBorder="1" applyAlignment="1" applyProtection="1">
      <alignment horizontal="center" vertical="center" wrapText="1"/>
      <protection locked="0"/>
    </xf>
    <xf numFmtId="10" fontId="23" fillId="0" borderId="11" xfId="6" applyNumberFormat="1" applyFont="1" applyFill="1" applyBorder="1" applyAlignment="1" applyProtection="1">
      <alignment horizontal="center" vertical="center" wrapText="1"/>
      <protection locked="0"/>
    </xf>
    <xf numFmtId="10" fontId="23" fillId="0" borderId="13" xfId="6" applyNumberFormat="1" applyFont="1" applyFill="1" applyBorder="1" applyAlignment="1" applyProtection="1">
      <alignment horizontal="center" vertical="center" wrapText="1"/>
      <protection locked="0"/>
    </xf>
    <xf numFmtId="0" fontId="23" fillId="8" borderId="6" xfId="4" applyFont="1" applyFill="1" applyBorder="1" applyAlignment="1" applyProtection="1">
      <alignment horizontal="center" vertical="center" wrapText="1"/>
      <protection locked="0"/>
    </xf>
    <xf numFmtId="0" fontId="23" fillId="0" borderId="6" xfId="0" applyFont="1" applyBorder="1" applyAlignment="1">
      <alignment horizontal="left" vertical="center" wrapText="1"/>
    </xf>
    <xf numFmtId="0" fontId="55" fillId="8" borderId="2" xfId="5" applyFont="1" applyFill="1" applyBorder="1" applyAlignment="1">
      <alignment horizontal="center" vertical="center" textRotation="90"/>
    </xf>
    <xf numFmtId="0" fontId="55" fillId="8" borderId="3" xfId="5" applyFont="1" applyFill="1" applyBorder="1" applyAlignment="1">
      <alignment horizontal="center" vertical="center" textRotation="90"/>
    </xf>
    <xf numFmtId="0" fontId="29" fillId="0" borderId="9" xfId="5" applyFont="1" applyBorder="1" applyAlignment="1">
      <alignment horizontal="center" vertical="center" wrapText="1"/>
    </xf>
    <xf numFmtId="0" fontId="29" fillId="0" borderId="11" xfId="5" applyFont="1" applyBorder="1" applyAlignment="1">
      <alignment horizontal="center" vertical="center" wrapText="1"/>
    </xf>
    <xf numFmtId="1" fontId="23" fillId="0" borderId="6" xfId="5" applyNumberFormat="1" applyFont="1" applyBorder="1" applyAlignment="1">
      <alignment horizontal="center" vertical="center" wrapText="1"/>
    </xf>
    <xf numFmtId="0" fontId="29" fillId="0" borderId="9" xfId="4" applyFont="1" applyBorder="1" applyAlignment="1" applyProtection="1">
      <alignment horizontal="left" vertical="center" wrapText="1"/>
      <protection locked="0"/>
    </xf>
    <xf numFmtId="0" fontId="29" fillId="0" borderId="11" xfId="4" applyFont="1" applyBorder="1" applyAlignment="1" applyProtection="1">
      <alignment horizontal="left" vertical="center" wrapText="1"/>
      <protection locked="0"/>
    </xf>
    <xf numFmtId="0" fontId="23" fillId="0" borderId="6" xfId="5" applyFont="1" applyBorder="1" applyAlignment="1">
      <alignment horizontal="left" vertical="center" wrapText="1"/>
    </xf>
    <xf numFmtId="0" fontId="29" fillId="0" borderId="33" xfId="5" applyFont="1" applyBorder="1" applyAlignment="1">
      <alignment horizontal="center" vertical="center" wrapText="1"/>
    </xf>
    <xf numFmtId="0" fontId="0" fillId="8" borderId="1" xfId="0" applyFill="1" applyBorder="1" applyAlignment="1">
      <alignment horizontal="center" vertical="center" textRotation="90" wrapText="1"/>
    </xf>
    <xf numFmtId="0" fontId="75" fillId="0" borderId="1" xfId="7" applyNumberFormat="1" applyFont="1" applyFill="1" applyBorder="1" applyAlignment="1">
      <alignment horizontal="center" vertical="center" wrapText="1"/>
    </xf>
    <xf numFmtId="0" fontId="4" fillId="8" borderId="1" xfId="7" applyFont="1" applyFill="1" applyBorder="1" applyAlignment="1">
      <alignment horizontal="center" vertical="center" textRotation="90" wrapText="1"/>
    </xf>
    <xf numFmtId="0" fontId="75" fillId="0" borderId="1" xfId="5" applyFont="1" applyBorder="1" applyAlignment="1">
      <alignment horizontal="center" vertical="center" wrapText="1"/>
    </xf>
    <xf numFmtId="0" fontId="4" fillId="8" borderId="2" xfId="7" applyFont="1" applyFill="1" applyBorder="1" applyAlignment="1">
      <alignment horizontal="center" vertical="center" textRotation="90" wrapText="1"/>
    </xf>
    <xf numFmtId="0" fontId="4" fillId="8" borderId="3" xfId="7" applyFont="1" applyFill="1" applyBorder="1" applyAlignment="1">
      <alignment horizontal="center" vertical="center" textRotation="90" wrapText="1"/>
    </xf>
    <xf numFmtId="0" fontId="4" fillId="8" borderId="4" xfId="7" applyFont="1" applyFill="1" applyBorder="1" applyAlignment="1">
      <alignment horizontal="center" vertical="center" textRotation="90" wrapText="1"/>
    </xf>
    <xf numFmtId="0" fontId="75" fillId="0" borderId="1" xfId="0" applyFont="1" applyBorder="1" applyAlignment="1">
      <alignment horizontal="justify" vertical="center" wrapText="1"/>
    </xf>
    <xf numFmtId="0" fontId="26" fillId="8" borderId="9" xfId="4" applyFont="1" applyFill="1" applyBorder="1" applyAlignment="1" applyProtection="1">
      <alignment horizontal="center" vertical="center" wrapText="1"/>
      <protection locked="0"/>
    </xf>
    <xf numFmtId="0" fontId="26" fillId="8" borderId="11" xfId="4" applyFont="1" applyFill="1" applyBorder="1" applyAlignment="1" applyProtection="1">
      <alignment horizontal="center" vertical="center" wrapText="1"/>
      <protection locked="0"/>
    </xf>
    <xf numFmtId="0" fontId="26" fillId="8" borderId="13" xfId="4" applyFont="1" applyFill="1" applyBorder="1" applyAlignment="1" applyProtection="1">
      <alignment horizontal="center" vertical="center" wrapText="1"/>
      <protection locked="0"/>
    </xf>
    <xf numFmtId="164" fontId="23" fillId="0" borderId="6" xfId="3" applyNumberFormat="1" applyFont="1" applyFill="1" applyBorder="1" applyAlignment="1">
      <alignment horizontal="center" vertical="center" wrapText="1"/>
    </xf>
    <xf numFmtId="164" fontId="75" fillId="0" borderId="1" xfId="3" applyNumberFormat="1" applyFont="1" applyFill="1" applyBorder="1" applyAlignment="1">
      <alignment horizontal="center" vertical="center" wrapText="1"/>
    </xf>
    <xf numFmtId="0" fontId="9" fillId="4" borderId="0" xfId="5" applyFont="1" applyFill="1" applyAlignment="1">
      <alignment horizontal="center" vertical="center"/>
    </xf>
    <xf numFmtId="0" fontId="9" fillId="4" borderId="28" xfId="5" applyFont="1" applyFill="1" applyBorder="1" applyAlignment="1">
      <alignment horizontal="center" vertical="center"/>
    </xf>
    <xf numFmtId="0" fontId="17" fillId="5" borderId="6" xfId="5" applyFont="1" applyFill="1" applyBorder="1" applyAlignment="1">
      <alignment horizontal="center" vertical="center" wrapText="1"/>
    </xf>
    <xf numFmtId="0" fontId="74" fillId="8" borderId="6" xfId="5" applyFont="1" applyFill="1" applyBorder="1" applyAlignment="1">
      <alignment horizontal="center" vertical="top" wrapText="1"/>
    </xf>
    <xf numFmtId="0" fontId="23" fillId="8" borderId="6" xfId="4" applyFont="1" applyFill="1" applyBorder="1" applyAlignment="1" applyProtection="1">
      <alignment horizontal="center" vertical="top" wrapText="1"/>
      <protection locked="0"/>
    </xf>
    <xf numFmtId="0" fontId="75" fillId="0" borderId="2" xfId="7" applyNumberFormat="1" applyFont="1" applyFill="1" applyBorder="1" applyAlignment="1">
      <alignment horizontal="center" vertical="center" wrapText="1"/>
    </xf>
    <xf numFmtId="0" fontId="75" fillId="0" borderId="4" xfId="7" applyNumberFormat="1" applyFont="1" applyFill="1" applyBorder="1" applyAlignment="1">
      <alignment horizontal="center" vertical="center" wrapText="1"/>
    </xf>
    <xf numFmtId="1" fontId="23" fillId="0" borderId="33" xfId="5" applyNumberFormat="1" applyFont="1" applyBorder="1" applyAlignment="1">
      <alignment horizontal="center" vertical="center" wrapText="1"/>
    </xf>
    <xf numFmtId="9" fontId="85" fillId="0" borderId="9" xfId="0" applyNumberFormat="1" applyFont="1" applyBorder="1" applyAlignment="1">
      <alignment horizontal="left" vertical="center" wrapText="1"/>
    </xf>
    <xf numFmtId="9" fontId="85" fillId="0" borderId="11" xfId="0" applyNumberFormat="1" applyFont="1" applyBorder="1" applyAlignment="1">
      <alignment horizontal="left" vertical="center" wrapText="1"/>
    </xf>
    <xf numFmtId="9" fontId="85" fillId="0" borderId="9" xfId="0" applyNumberFormat="1" applyFont="1" applyBorder="1" applyAlignment="1">
      <alignment horizontal="center" vertical="center" wrapText="1"/>
    </xf>
    <xf numFmtId="9" fontId="85" fillId="0" borderId="13" xfId="0" applyNumberFormat="1" applyFont="1" applyBorder="1" applyAlignment="1">
      <alignment horizontal="center" vertical="center" wrapText="1"/>
    </xf>
    <xf numFmtId="9" fontId="85" fillId="0" borderId="1" xfId="0" applyNumberFormat="1" applyFont="1" applyBorder="1" applyAlignment="1">
      <alignment vertical="center" wrapText="1"/>
    </xf>
    <xf numFmtId="0" fontId="85" fillId="0" borderId="1" xfId="2" applyFont="1" applyFill="1" applyBorder="1" applyAlignment="1">
      <alignment vertical="center" wrapText="1"/>
    </xf>
    <xf numFmtId="0" fontId="85" fillId="0" borderId="2" xfId="0" applyFont="1" applyBorder="1" applyAlignment="1">
      <alignment vertical="center" wrapText="1"/>
    </xf>
    <xf numFmtId="0" fontId="124" fillId="0" borderId="3" xfId="0" applyFont="1" applyBorder="1" applyAlignment="1">
      <alignment vertical="center" wrapText="1"/>
    </xf>
    <xf numFmtId="0" fontId="124" fillId="0" borderId="4" xfId="0" applyFont="1" applyBorder="1" applyAlignment="1">
      <alignment vertical="center" wrapText="1"/>
    </xf>
    <xf numFmtId="0" fontId="85" fillId="0" borderId="2" xfId="0" applyFont="1" applyBorder="1" applyAlignment="1">
      <alignment horizontal="center" vertical="center" wrapText="1"/>
    </xf>
    <xf numFmtId="0" fontId="85" fillId="0" borderId="3" xfId="0" applyFont="1" applyBorder="1" applyAlignment="1">
      <alignment horizontal="center" vertical="center" wrapText="1"/>
    </xf>
    <xf numFmtId="0" fontId="85" fillId="0" borderId="4" xfId="0" applyFont="1" applyBorder="1" applyAlignment="1">
      <alignment horizontal="center" vertical="center" wrapText="1"/>
    </xf>
    <xf numFmtId="0" fontId="46" fillId="8" borderId="6" xfId="2" applyFont="1" applyFill="1" applyBorder="1" applyAlignment="1">
      <alignment horizontal="center" vertical="center" wrapText="1"/>
    </xf>
    <xf numFmtId="9" fontId="46" fillId="8" borderId="14" xfId="0" applyNumberFormat="1" applyFont="1" applyFill="1" applyBorder="1" applyAlignment="1">
      <alignment horizontal="center" vertical="center" wrapText="1"/>
    </xf>
    <xf numFmtId="9" fontId="85" fillId="0" borderId="6" xfId="0" applyNumberFormat="1" applyFont="1" applyBorder="1" applyAlignment="1">
      <alignment horizontal="left" vertical="center" wrapText="1"/>
    </xf>
    <xf numFmtId="0" fontId="85" fillId="0" borderId="1" xfId="0" applyFont="1" applyBorder="1" applyAlignment="1">
      <alignment horizontal="center" vertical="center" wrapText="1"/>
    </xf>
    <xf numFmtId="0" fontId="85" fillId="0" borderId="1" xfId="0" applyFont="1" applyBorder="1" applyAlignment="1">
      <alignment vertical="center" wrapText="1"/>
    </xf>
    <xf numFmtId="10" fontId="85" fillId="0" borderId="9" xfId="0" applyNumberFormat="1" applyFont="1" applyBorder="1" applyAlignment="1">
      <alignment horizontal="center" vertical="center" wrapText="1" readingOrder="1"/>
    </xf>
    <xf numFmtId="0" fontId="85" fillId="0" borderId="11" xfId="0" applyFont="1" applyBorder="1" applyAlignment="1">
      <alignment horizontal="center" vertical="center" wrapText="1" readingOrder="1"/>
    </xf>
    <xf numFmtId="9" fontId="85" fillId="0" borderId="33" xfId="0" applyNumberFormat="1" applyFont="1" applyBorder="1" applyAlignment="1">
      <alignment horizontal="center" vertical="center" wrapText="1"/>
    </xf>
    <xf numFmtId="10" fontId="85" fillId="0" borderId="1" xfId="0" applyNumberFormat="1" applyFont="1" applyBorder="1" applyAlignment="1">
      <alignment horizontal="center" vertical="center" wrapText="1"/>
    </xf>
    <xf numFmtId="0" fontId="85" fillId="0" borderId="1" xfId="0" applyFont="1" applyBorder="1" applyAlignment="1">
      <alignment vertical="top" wrapText="1"/>
    </xf>
    <xf numFmtId="0" fontId="46" fillId="8" borderId="14" xfId="0" applyFont="1" applyFill="1" applyBorder="1" applyAlignment="1">
      <alignment horizontal="center" vertical="center" wrapText="1"/>
    </xf>
    <xf numFmtId="9" fontId="85" fillId="0" borderId="1" xfId="0" applyNumberFormat="1" applyFont="1" applyBorder="1" applyAlignment="1">
      <alignment horizontal="center" vertical="center" wrapText="1"/>
    </xf>
    <xf numFmtId="1" fontId="85" fillId="0" borderId="1" xfId="0" applyNumberFormat="1" applyFont="1" applyBorder="1" applyAlignment="1">
      <alignment horizontal="center" vertical="center" wrapText="1"/>
    </xf>
    <xf numFmtId="10" fontId="85" fillId="0" borderId="2" xfId="0" applyNumberFormat="1" applyFont="1" applyBorder="1" applyAlignment="1">
      <alignment horizontal="center" vertical="center" wrapText="1"/>
    </xf>
    <xf numFmtId="10" fontId="85" fillId="0" borderId="3" xfId="0" applyNumberFormat="1" applyFont="1" applyBorder="1" applyAlignment="1">
      <alignment horizontal="center" vertical="center" wrapText="1"/>
    </xf>
    <xf numFmtId="10" fontId="85" fillId="0" borderId="4" xfId="0" applyNumberFormat="1" applyFont="1" applyBorder="1" applyAlignment="1">
      <alignment horizontal="center" vertical="center" wrapText="1"/>
    </xf>
    <xf numFmtId="0" fontId="85" fillId="0" borderId="2" xfId="0" applyFont="1" applyBorder="1" applyAlignment="1">
      <alignment horizontal="left" vertical="center" wrapText="1"/>
    </xf>
    <xf numFmtId="0" fontId="85" fillId="0" borderId="4" xfId="0" applyFont="1" applyBorder="1" applyAlignment="1">
      <alignment horizontal="left" vertical="center" wrapText="1"/>
    </xf>
    <xf numFmtId="0" fontId="85" fillId="0" borderId="33" xfId="0" applyFont="1" applyBorder="1" applyAlignment="1">
      <alignment horizontal="center" vertical="center" wrapText="1" readingOrder="1"/>
    </xf>
    <xf numFmtId="0" fontId="85" fillId="0" borderId="13" xfId="0" applyFont="1" applyBorder="1" applyAlignment="1">
      <alignment horizontal="center" vertical="center" wrapText="1" readingOrder="1"/>
    </xf>
    <xf numFmtId="0" fontId="87" fillId="0" borderId="5" xfId="0" applyFont="1" applyBorder="1" applyAlignment="1">
      <alignment horizontal="left" vertical="center" wrapText="1" readingOrder="1"/>
    </xf>
    <xf numFmtId="9" fontId="87" fillId="0" borderId="1" xfId="0" applyNumberFormat="1" applyFont="1" applyBorder="1" applyAlignment="1">
      <alignment horizontal="center" vertical="center" wrapText="1"/>
    </xf>
    <xf numFmtId="1" fontId="87" fillId="0" borderId="1" xfId="0" applyNumberFormat="1" applyFont="1" applyBorder="1" applyAlignment="1">
      <alignment horizontal="center" vertical="center" wrapText="1"/>
    </xf>
    <xf numFmtId="0" fontId="87" fillId="0" borderId="1" xfId="0" applyFont="1" applyBorder="1" applyAlignment="1">
      <alignment vertical="center" wrapText="1"/>
    </xf>
    <xf numFmtId="9" fontId="46" fillId="0" borderId="6" xfId="0" applyNumberFormat="1" applyFont="1" applyBorder="1" applyAlignment="1">
      <alignment horizontal="center" vertical="center" wrapText="1"/>
    </xf>
    <xf numFmtId="1" fontId="85" fillId="0" borderId="9" xfId="0" applyNumberFormat="1" applyFont="1" applyBorder="1" applyAlignment="1">
      <alignment horizontal="center" vertical="center" wrapText="1"/>
    </xf>
    <xf numFmtId="1" fontId="85" fillId="0" borderId="11" xfId="0" applyNumberFormat="1" applyFont="1" applyBorder="1" applyAlignment="1">
      <alignment horizontal="center" vertical="center" wrapText="1"/>
    </xf>
    <xf numFmtId="1" fontId="85" fillId="0" borderId="13" xfId="0" applyNumberFormat="1" applyFont="1" applyBorder="1" applyAlignment="1">
      <alignment horizontal="center" vertical="center" wrapText="1"/>
    </xf>
    <xf numFmtId="0" fontId="87" fillId="0" borderId="2" xfId="0" applyFont="1" applyBorder="1" applyAlignment="1">
      <alignment horizontal="left" vertical="center" wrapText="1" readingOrder="1"/>
    </xf>
    <xf numFmtId="0" fontId="87" fillId="0" borderId="4" xfId="0" applyFont="1" applyBorder="1" applyAlignment="1">
      <alignment horizontal="left" vertical="center" wrapText="1" readingOrder="1"/>
    </xf>
    <xf numFmtId="0" fontId="85" fillId="0" borderId="9" xfId="0" applyFont="1" applyBorder="1" applyAlignment="1">
      <alignment horizontal="center" vertical="center" wrapText="1" readingOrder="1"/>
    </xf>
    <xf numFmtId="0" fontId="87" fillId="0" borderId="1" xfId="0" applyFont="1" applyBorder="1" applyAlignment="1">
      <alignment horizontal="center" vertical="center" wrapText="1"/>
    </xf>
    <xf numFmtId="0" fontId="87" fillId="0" borderId="6" xfId="0" applyFont="1" applyBorder="1" applyAlignment="1">
      <alignment horizontal="left" vertical="center" wrapText="1" readingOrder="1"/>
    </xf>
    <xf numFmtId="10" fontId="87" fillId="0" borderId="9" xfId="0" applyNumberFormat="1" applyFont="1" applyBorder="1" applyAlignment="1">
      <alignment horizontal="center" vertical="center" wrapText="1" readingOrder="1"/>
    </xf>
    <xf numFmtId="0" fontId="87" fillId="0" borderId="11" xfId="0" applyFont="1" applyBorder="1" applyAlignment="1">
      <alignment horizontal="center" vertical="center" wrapText="1" readingOrder="1"/>
    </xf>
    <xf numFmtId="10" fontId="85" fillId="0" borderId="11" xfId="0" applyNumberFormat="1" applyFont="1" applyBorder="1" applyAlignment="1">
      <alignment horizontal="center" vertical="center" wrapText="1" readingOrder="1"/>
    </xf>
    <xf numFmtId="10" fontId="85" fillId="0" borderId="13" xfId="0" applyNumberFormat="1" applyFont="1" applyBorder="1" applyAlignment="1">
      <alignment horizontal="center" vertical="center" wrapText="1" readingOrder="1"/>
    </xf>
    <xf numFmtId="0" fontId="85" fillId="0" borderId="9" xfId="0" applyFont="1" applyBorder="1" applyAlignment="1">
      <alignment horizontal="left" vertical="center" wrapText="1" readingOrder="1"/>
    </xf>
    <xf numFmtId="0" fontId="85" fillId="0" borderId="13" xfId="0" applyFont="1" applyBorder="1" applyAlignment="1">
      <alignment horizontal="left" vertical="center" wrapText="1" readingOrder="1"/>
    </xf>
    <xf numFmtId="0" fontId="120" fillId="0" borderId="138" xfId="0" applyFont="1" applyBorder="1" applyAlignment="1">
      <alignment horizontal="center" vertical="center" wrapText="1" readingOrder="1"/>
    </xf>
    <xf numFmtId="0" fontId="87" fillId="0" borderId="43" xfId="0" applyFont="1" applyBorder="1" applyAlignment="1">
      <alignment horizontal="center" vertical="center" wrapText="1" readingOrder="1"/>
    </xf>
    <xf numFmtId="0" fontId="87" fillId="0" borderId="137" xfId="0" applyFont="1" applyBorder="1" applyAlignment="1">
      <alignment horizontal="center" vertical="center" wrapText="1" readingOrder="1"/>
    </xf>
    <xf numFmtId="0" fontId="87" fillId="0" borderId="33" xfId="0" applyFont="1" applyBorder="1" applyAlignment="1">
      <alignment horizontal="center" vertical="center" wrapText="1" readingOrder="1"/>
    </xf>
    <xf numFmtId="0" fontId="87" fillId="0" borderId="35" xfId="0" applyFont="1" applyBorder="1" applyAlignment="1">
      <alignment horizontal="center" vertical="center" wrapText="1" readingOrder="1"/>
    </xf>
    <xf numFmtId="9" fontId="46" fillId="8" borderId="14" xfId="1" applyFont="1" applyFill="1" applyBorder="1" applyAlignment="1">
      <alignment horizontal="center" vertical="center" wrapText="1"/>
    </xf>
    <xf numFmtId="9" fontId="87" fillId="0" borderId="6" xfId="1" applyFont="1" applyFill="1" applyBorder="1" applyAlignment="1">
      <alignment horizontal="left" vertical="center" wrapText="1"/>
    </xf>
    <xf numFmtId="1" fontId="87" fillId="0" borderId="2" xfId="0" applyNumberFormat="1" applyFont="1" applyBorder="1" applyAlignment="1">
      <alignment horizontal="center" vertical="center" wrapText="1"/>
    </xf>
    <xf numFmtId="1" fontId="87" fillId="0" borderId="3" xfId="0" applyNumberFormat="1" applyFont="1" applyBorder="1" applyAlignment="1">
      <alignment horizontal="center" vertical="center" wrapText="1"/>
    </xf>
    <xf numFmtId="9" fontId="46" fillId="8" borderId="9" xfId="1" applyFont="1" applyFill="1" applyBorder="1" applyAlignment="1">
      <alignment horizontal="center" vertical="center" wrapText="1"/>
    </xf>
    <xf numFmtId="9" fontId="46" fillId="8" borderId="11" xfId="1" applyFont="1" applyFill="1" applyBorder="1" applyAlignment="1">
      <alignment horizontal="center" vertical="center" wrapText="1"/>
    </xf>
    <xf numFmtId="9" fontId="46" fillId="8" borderId="13" xfId="1" applyFont="1" applyFill="1" applyBorder="1" applyAlignment="1">
      <alignment horizontal="center" vertical="center" wrapText="1"/>
    </xf>
    <xf numFmtId="9" fontId="46" fillId="0" borderId="9" xfId="1" applyFont="1" applyFill="1" applyBorder="1" applyAlignment="1">
      <alignment horizontal="center" vertical="center" wrapText="1"/>
    </xf>
    <xf numFmtId="9" fontId="46" fillId="0" borderId="11" xfId="1" applyFont="1" applyFill="1" applyBorder="1" applyAlignment="1">
      <alignment horizontal="center" vertical="center" wrapText="1"/>
    </xf>
    <xf numFmtId="9" fontId="46" fillId="0" borderId="13" xfId="1" applyFont="1" applyFill="1" applyBorder="1" applyAlignment="1">
      <alignment horizontal="center" vertical="center" wrapText="1"/>
    </xf>
    <xf numFmtId="1" fontId="85" fillId="0" borderId="9" xfId="1" applyNumberFormat="1" applyFont="1" applyFill="1" applyBorder="1" applyAlignment="1">
      <alignment horizontal="center" vertical="center" wrapText="1"/>
    </xf>
    <xf numFmtId="1" fontId="85" fillId="0" borderId="11" xfId="1" applyNumberFormat="1" applyFont="1" applyFill="1" applyBorder="1" applyAlignment="1">
      <alignment horizontal="center" vertical="center" wrapText="1"/>
    </xf>
    <xf numFmtId="1" fontId="85" fillId="0" borderId="13" xfId="1" applyNumberFormat="1" applyFont="1" applyFill="1" applyBorder="1" applyAlignment="1">
      <alignment horizontal="center" vertical="center" wrapText="1"/>
    </xf>
    <xf numFmtId="0" fontId="85" fillId="0" borderId="6" xfId="0" applyFont="1" applyBorder="1" applyAlignment="1">
      <alignment horizontal="left" vertical="top" wrapText="1" readingOrder="1"/>
    </xf>
    <xf numFmtId="0" fontId="85" fillId="0" borderId="1" xfId="0" applyFont="1" applyBorder="1" applyAlignment="1">
      <alignment horizontal="left" vertical="center" wrapText="1" readingOrder="1"/>
    </xf>
    <xf numFmtId="0" fontId="85" fillId="0" borderId="6" xfId="0" applyFont="1" applyBorder="1" applyAlignment="1">
      <alignment vertical="center" wrapText="1" readingOrder="1"/>
    </xf>
    <xf numFmtId="0" fontId="52" fillId="8" borderId="2" xfId="0" applyFont="1" applyFill="1" applyBorder="1" applyAlignment="1">
      <alignment vertical="top" wrapText="1"/>
    </xf>
    <xf numFmtId="0" fontId="52" fillId="8" borderId="3" xfId="0" applyFont="1" applyFill="1" applyBorder="1" applyAlignment="1">
      <alignment vertical="top" wrapText="1"/>
    </xf>
    <xf numFmtId="0" fontId="85" fillId="0" borderId="6" xfId="0" applyFont="1" applyBorder="1" applyAlignment="1">
      <alignment horizontal="left" vertical="center" wrapText="1" readingOrder="1"/>
    </xf>
    <xf numFmtId="0" fontId="87" fillId="0" borderId="2" xfId="0" applyFont="1" applyBorder="1" applyAlignment="1">
      <alignment horizontal="left" vertical="center" wrapText="1"/>
    </xf>
    <xf numFmtId="0" fontId="87" fillId="0" borderId="4" xfId="0" applyFont="1" applyBorder="1" applyAlignment="1">
      <alignment horizontal="left" vertical="center" wrapText="1"/>
    </xf>
    <xf numFmtId="0" fontId="89" fillId="8" borderId="2" xfId="0" applyFont="1" applyFill="1" applyBorder="1" applyAlignment="1">
      <alignment horizontal="center" vertical="center" textRotation="90" wrapText="1"/>
    </xf>
    <xf numFmtId="0" fontId="89" fillId="8" borderId="4" xfId="0" applyFont="1" applyFill="1" applyBorder="1" applyAlignment="1">
      <alignment horizontal="center" vertical="center" textRotation="90" wrapText="1"/>
    </xf>
    <xf numFmtId="0" fontId="85" fillId="0" borderId="7" xfId="2" applyFont="1" applyFill="1" applyBorder="1" applyAlignment="1">
      <alignment vertical="center" wrapText="1"/>
    </xf>
    <xf numFmtId="0" fontId="85" fillId="0" borderId="21" xfId="2" applyFont="1" applyFill="1" applyBorder="1" applyAlignment="1">
      <alignment vertical="center" wrapText="1"/>
    </xf>
    <xf numFmtId="0" fontId="85" fillId="0" borderId="20" xfId="2" applyFont="1" applyFill="1" applyBorder="1" applyAlignment="1">
      <alignment vertical="center" wrapText="1"/>
    </xf>
    <xf numFmtId="0" fontId="46" fillId="8" borderId="9" xfId="2" applyFont="1" applyFill="1" applyBorder="1" applyAlignment="1">
      <alignment horizontal="center" vertical="center" wrapText="1"/>
    </xf>
    <xf numFmtId="0" fontId="46" fillId="8" borderId="11" xfId="2" applyFont="1" applyFill="1" applyBorder="1" applyAlignment="1">
      <alignment horizontal="center" vertical="center" wrapText="1"/>
    </xf>
    <xf numFmtId="9" fontId="85" fillId="0" borderId="1" xfId="1" applyFont="1" applyFill="1" applyBorder="1" applyAlignment="1">
      <alignment horizontal="left" vertical="center" wrapText="1"/>
    </xf>
    <xf numFmtId="1" fontId="85" fillId="0" borderId="1" xfId="1" applyNumberFormat="1" applyFont="1" applyFill="1" applyBorder="1" applyAlignment="1">
      <alignment horizontal="center" vertical="center" wrapText="1"/>
    </xf>
    <xf numFmtId="0" fontId="85" fillId="0" borderId="1" xfId="0" applyFont="1" applyBorder="1" applyAlignment="1">
      <alignment vertical="center" wrapText="1" readingOrder="1"/>
    </xf>
    <xf numFmtId="10" fontId="52" fillId="0" borderId="54" xfId="0" applyNumberFormat="1" applyFont="1" applyBorder="1" applyAlignment="1">
      <alignment horizontal="center" vertical="center" wrapText="1" readingOrder="1"/>
    </xf>
    <xf numFmtId="10" fontId="52" fillId="0" borderId="34" xfId="0" applyNumberFormat="1" applyFont="1" applyBorder="1" applyAlignment="1">
      <alignment horizontal="center" vertical="center" wrapText="1" readingOrder="1"/>
    </xf>
    <xf numFmtId="10" fontId="52" fillId="0" borderId="41" xfId="0" applyNumberFormat="1" applyFont="1" applyBorder="1" applyAlignment="1">
      <alignment horizontal="center" vertical="center" wrapText="1" readingOrder="1"/>
    </xf>
    <xf numFmtId="0" fontId="46" fillId="8" borderId="9" xfId="0" applyFont="1" applyFill="1" applyBorder="1" applyAlignment="1">
      <alignment horizontal="center" vertical="center" wrapText="1" readingOrder="1"/>
    </xf>
    <xf numFmtId="0" fontId="46" fillId="8" borderId="11" xfId="0" applyFont="1" applyFill="1" applyBorder="1" applyAlignment="1">
      <alignment horizontal="center" vertical="center" wrapText="1" readingOrder="1"/>
    </xf>
    <xf numFmtId="0" fontId="46" fillId="8" borderId="13" xfId="0" applyFont="1" applyFill="1" applyBorder="1" applyAlignment="1">
      <alignment horizontal="center" vertical="center" wrapText="1" readingOrder="1"/>
    </xf>
    <xf numFmtId="0" fontId="52" fillId="0" borderId="40" xfId="0" applyFont="1" applyBorder="1" applyAlignment="1">
      <alignment horizontal="center" vertical="center" wrapText="1" readingOrder="1"/>
    </xf>
    <xf numFmtId="0" fontId="52" fillId="0" borderId="34" xfId="0" applyFont="1" applyBorder="1" applyAlignment="1">
      <alignment horizontal="center" vertical="center" wrapText="1" readingOrder="1"/>
    </xf>
    <xf numFmtId="0" fontId="52" fillId="0" borderId="41" xfId="0" applyFont="1" applyBorder="1" applyAlignment="1">
      <alignment horizontal="center" vertical="center" wrapText="1" readingOrder="1"/>
    </xf>
    <xf numFmtId="1" fontId="52" fillId="0" borderId="2" xfId="0" applyNumberFormat="1" applyFont="1" applyBorder="1" applyAlignment="1">
      <alignment horizontal="center" vertical="center" wrapText="1"/>
    </xf>
    <xf numFmtId="1" fontId="52" fillId="0" borderId="3" xfId="0" applyNumberFormat="1" applyFont="1" applyBorder="1" applyAlignment="1">
      <alignment horizontal="center" vertical="center" wrapText="1"/>
    </xf>
    <xf numFmtId="1" fontId="52" fillId="0" borderId="4" xfId="0" applyNumberFormat="1" applyFont="1" applyBorder="1" applyAlignment="1">
      <alignment horizontal="center" vertical="center" wrapText="1"/>
    </xf>
    <xf numFmtId="0" fontId="52" fillId="0" borderId="42" xfId="0" applyFont="1" applyBorder="1" applyAlignment="1">
      <alignment horizontal="center" vertical="center" wrapText="1" readingOrder="1"/>
    </xf>
    <xf numFmtId="0" fontId="52" fillId="0" borderId="43" xfId="0" applyFont="1" applyBorder="1" applyAlignment="1">
      <alignment horizontal="center" vertical="center" wrapText="1" readingOrder="1"/>
    </xf>
    <xf numFmtId="0" fontId="52" fillId="0" borderId="44" xfId="0" applyFont="1" applyBorder="1" applyAlignment="1">
      <alignment horizontal="center" vertical="center" wrapText="1" readingOrder="1"/>
    </xf>
    <xf numFmtId="0" fontId="52" fillId="0" borderId="9" xfId="0" applyFont="1" applyBorder="1" applyAlignment="1">
      <alignment horizontal="center" vertical="center" wrapText="1" readingOrder="1"/>
    </xf>
    <xf numFmtId="0" fontId="52" fillId="0" borderId="11" xfId="0" applyFont="1" applyBorder="1" applyAlignment="1">
      <alignment horizontal="center" vertical="center" wrapText="1" readingOrder="1"/>
    </xf>
    <xf numFmtId="0" fontId="52" fillId="0" borderId="13" xfId="0" applyFont="1" applyBorder="1" applyAlignment="1">
      <alignment horizontal="center" vertical="center" wrapText="1" readingOrder="1"/>
    </xf>
    <xf numFmtId="0" fontId="85" fillId="0" borderId="3" xfId="0" applyFont="1" applyBorder="1" applyAlignment="1">
      <alignment horizontal="left" vertical="center" wrapText="1"/>
    </xf>
    <xf numFmtId="0" fontId="87" fillId="0" borderId="1" xfId="0" applyFont="1" applyBorder="1" applyAlignment="1">
      <alignment vertical="center" wrapText="1" readingOrder="1"/>
    </xf>
    <xf numFmtId="10" fontId="85" fillId="0" borderId="1" xfId="0" applyNumberFormat="1" applyFont="1" applyBorder="1" applyAlignment="1">
      <alignment horizontal="center" vertical="center" wrapText="1" readingOrder="1"/>
    </xf>
    <xf numFmtId="0" fontId="87" fillId="0" borderId="42" xfId="0" applyFont="1" applyBorder="1" applyAlignment="1">
      <alignment horizontal="center" vertical="center" wrapText="1" readingOrder="1"/>
    </xf>
    <xf numFmtId="0" fontId="87" fillId="0" borderId="9" xfId="0" applyFont="1" applyBorder="1" applyAlignment="1">
      <alignment vertical="center" wrapText="1" readingOrder="1"/>
    </xf>
    <xf numFmtId="0" fontId="87" fillId="0" borderId="11" xfId="0" applyFont="1" applyBorder="1" applyAlignment="1">
      <alignment vertical="center" wrapText="1" readingOrder="1"/>
    </xf>
    <xf numFmtId="0" fontId="87" fillId="0" borderId="35" xfId="0" applyFont="1" applyBorder="1" applyAlignment="1">
      <alignment vertical="center" wrapText="1" readingOrder="1"/>
    </xf>
    <xf numFmtId="0" fontId="87" fillId="0" borderId="3" xfId="0" applyFont="1" applyBorder="1" applyAlignment="1">
      <alignment horizontal="center" vertical="center" wrapText="1" readingOrder="1"/>
    </xf>
    <xf numFmtId="0" fontId="87" fillId="0" borderId="4" xfId="0" applyFont="1" applyBorder="1" applyAlignment="1">
      <alignment horizontal="center" vertical="center" wrapText="1" readingOrder="1"/>
    </xf>
    <xf numFmtId="0" fontId="85" fillId="0" borderId="1" xfId="0" applyFont="1" applyBorder="1" applyAlignment="1">
      <alignment horizontal="center" vertical="center" wrapText="1" readingOrder="1"/>
    </xf>
    <xf numFmtId="0" fontId="46" fillId="8" borderId="14" xfId="2" applyFont="1" applyFill="1" applyBorder="1" applyAlignment="1">
      <alignment horizontal="center" vertical="center" wrapText="1"/>
    </xf>
    <xf numFmtId="9" fontId="85" fillId="0" borderId="6" xfId="1" applyFont="1" applyFill="1" applyBorder="1" applyAlignment="1">
      <alignment horizontal="center" vertical="center" wrapText="1"/>
    </xf>
    <xf numFmtId="0" fontId="46" fillId="8" borderId="14" xfId="0" applyFont="1" applyFill="1" applyBorder="1" applyAlignment="1">
      <alignment horizontal="left" vertical="center" wrapText="1"/>
    </xf>
    <xf numFmtId="0" fontId="52" fillId="0" borderId="9" xfId="0" applyFont="1" applyBorder="1" applyAlignment="1">
      <alignment horizontal="center" vertical="center" wrapText="1"/>
    </xf>
    <xf numFmtId="0" fontId="52" fillId="0" borderId="11" xfId="0" applyFont="1" applyBorder="1" applyAlignment="1">
      <alignment horizontal="center" vertical="center" wrapText="1"/>
    </xf>
    <xf numFmtId="0" fontId="46" fillId="8" borderId="10" xfId="0" applyFont="1" applyFill="1" applyBorder="1" applyAlignment="1">
      <alignment horizontal="center" vertical="center" wrapText="1"/>
    </xf>
    <xf numFmtId="0" fontId="46" fillId="8" borderId="16" xfId="0" applyFont="1" applyFill="1" applyBorder="1" applyAlignment="1">
      <alignment horizontal="center" vertical="center" wrapText="1"/>
    </xf>
    <xf numFmtId="0" fontId="52" fillId="0" borderId="40" xfId="0" applyFont="1" applyBorder="1" applyAlignment="1">
      <alignment horizontal="center" vertical="center" wrapText="1"/>
    </xf>
    <xf numFmtId="0" fontId="52" fillId="0" borderId="41" xfId="0" applyFont="1" applyBorder="1" applyAlignment="1">
      <alignment horizontal="center" vertical="center" wrapText="1"/>
    </xf>
    <xf numFmtId="0" fontId="52" fillId="0" borderId="138" xfId="0" applyFont="1" applyBorder="1" applyAlignment="1">
      <alignment horizontal="center" vertical="center" wrapText="1"/>
    </xf>
    <xf numFmtId="0" fontId="52" fillId="0" borderId="43" xfId="0" applyFont="1" applyBorder="1" applyAlignment="1">
      <alignment horizontal="center" vertical="center" wrapText="1"/>
    </xf>
    <xf numFmtId="0" fontId="52" fillId="0" borderId="44" xfId="0" applyFont="1" applyBorder="1" applyAlignment="1">
      <alignment horizontal="center" vertical="center" wrapText="1"/>
    </xf>
    <xf numFmtId="0" fontId="52" fillId="0" borderId="34" xfId="0" applyFont="1" applyBorder="1" applyAlignment="1">
      <alignment horizontal="center" vertical="center" wrapText="1"/>
    </xf>
    <xf numFmtId="0" fontId="52" fillId="0" borderId="2" xfId="0" applyFont="1" applyBorder="1" applyAlignment="1">
      <alignment horizontal="left" vertical="center" wrapText="1"/>
    </xf>
    <xf numFmtId="0" fontId="52" fillId="0" borderId="3" xfId="0" applyFont="1" applyBorder="1" applyAlignment="1">
      <alignment horizontal="left" vertical="center" wrapText="1"/>
    </xf>
    <xf numFmtId="10" fontId="52" fillId="0" borderId="2" xfId="0" applyNumberFormat="1" applyFont="1" applyBorder="1" applyAlignment="1">
      <alignment horizontal="center" vertical="center" wrapText="1"/>
    </xf>
    <xf numFmtId="10" fontId="52" fillId="0" borderId="3" xfId="0" applyNumberFormat="1" applyFont="1" applyBorder="1" applyAlignment="1">
      <alignment horizontal="center" vertical="center" wrapText="1"/>
    </xf>
    <xf numFmtId="10" fontId="52" fillId="0" borderId="4" xfId="0" applyNumberFormat="1" applyFont="1" applyBorder="1" applyAlignment="1">
      <alignment horizontal="center" vertical="center" wrapText="1"/>
    </xf>
    <xf numFmtId="0" fontId="52" fillId="0" borderId="2" xfId="0" applyFont="1" applyBorder="1" applyAlignment="1">
      <alignment horizontal="center" vertical="center" wrapText="1"/>
    </xf>
    <xf numFmtId="0" fontId="52" fillId="0" borderId="3" xfId="0" applyFont="1" applyBorder="1" applyAlignment="1">
      <alignment horizontal="center" vertical="center" wrapText="1"/>
    </xf>
    <xf numFmtId="0" fontId="52" fillId="0" borderId="4" xfId="0" applyFont="1" applyBorder="1" applyAlignment="1">
      <alignment horizontal="center" vertical="center" wrapText="1"/>
    </xf>
    <xf numFmtId="0" fontId="52" fillId="0" borderId="2" xfId="0" applyFont="1" applyBorder="1" applyAlignment="1">
      <alignment vertical="center" wrapText="1"/>
    </xf>
    <xf numFmtId="0" fontId="52" fillId="0" borderId="4" xfId="0" applyFont="1" applyBorder="1" applyAlignment="1">
      <alignment vertical="center" wrapText="1"/>
    </xf>
    <xf numFmtId="0" fontId="139" fillId="0" borderId="6" xfId="0" applyFont="1" applyBorder="1" applyAlignment="1">
      <alignment horizontal="left" vertical="center" wrapText="1"/>
    </xf>
    <xf numFmtId="1" fontId="139" fillId="0" borderId="9" xfId="0" applyNumberFormat="1" applyFont="1" applyBorder="1" applyAlignment="1">
      <alignment horizontal="center" vertical="center" wrapText="1"/>
    </xf>
    <xf numFmtId="1" fontId="139" fillId="0" borderId="11" xfId="0" applyNumberFormat="1" applyFont="1" applyBorder="1" applyAlignment="1">
      <alignment horizontal="center" vertical="center" wrapText="1"/>
    </xf>
    <xf numFmtId="1" fontId="139" fillId="0" borderId="13" xfId="0" applyNumberFormat="1" applyFont="1" applyBorder="1" applyAlignment="1">
      <alignment horizontal="center" vertical="center" wrapText="1"/>
    </xf>
    <xf numFmtId="0" fontId="139" fillId="0" borderId="6" xfId="0" applyFont="1" applyBorder="1" applyAlignment="1">
      <alignment vertical="center" wrapText="1"/>
    </xf>
    <xf numFmtId="10" fontId="139" fillId="0" borderId="6" xfId="0" applyNumberFormat="1" applyFont="1" applyBorder="1" applyAlignment="1">
      <alignment horizontal="center" vertical="center" wrapText="1"/>
    </xf>
    <xf numFmtId="0" fontId="139" fillId="0" borderId="6" xfId="0" applyFont="1" applyBorder="1" applyAlignment="1">
      <alignment horizontal="center" vertical="center" wrapText="1"/>
    </xf>
    <xf numFmtId="0" fontId="46" fillId="0" borderId="9" xfId="0" applyFont="1" applyBorder="1" applyAlignment="1">
      <alignment horizontal="left" vertical="center" wrapText="1"/>
    </xf>
    <xf numFmtId="0" fontId="46" fillId="0" borderId="13" xfId="0" applyFont="1" applyBorder="1" applyAlignment="1">
      <alignment horizontal="left" vertical="center" wrapText="1"/>
    </xf>
    <xf numFmtId="0" fontId="46" fillId="8" borderId="1" xfId="0" applyFont="1" applyFill="1" applyBorder="1" applyAlignment="1">
      <alignment horizontal="center" vertical="center" wrapText="1"/>
    </xf>
    <xf numFmtId="0" fontId="139" fillId="8" borderId="1" xfId="0" applyFont="1" applyFill="1" applyBorder="1" applyAlignment="1">
      <alignment horizontal="center" vertical="center" wrapText="1"/>
    </xf>
    <xf numFmtId="0" fontId="52" fillId="0" borderId="4" xfId="0" applyFont="1" applyBorder="1" applyAlignment="1">
      <alignment horizontal="left" vertical="center" wrapText="1"/>
    </xf>
    <xf numFmtId="0" fontId="52" fillId="0" borderId="42" xfId="0" applyFont="1" applyBorder="1" applyAlignment="1">
      <alignment horizontal="center" vertical="center" wrapText="1"/>
    </xf>
    <xf numFmtId="0" fontId="52" fillId="0" borderId="137" xfId="0" applyFont="1" applyBorder="1" applyAlignment="1">
      <alignment horizontal="center" vertical="center" wrapText="1"/>
    </xf>
    <xf numFmtId="0" fontId="139" fillId="0" borderId="6" xfId="2" applyFont="1" applyFill="1" applyBorder="1" applyAlignment="1">
      <alignment horizontal="left" vertical="center" wrapText="1"/>
    </xf>
    <xf numFmtId="0" fontId="139" fillId="0" borderId="9" xfId="2" applyFont="1" applyFill="1" applyBorder="1" applyAlignment="1">
      <alignment horizontal="left" vertical="center" wrapText="1"/>
    </xf>
    <xf numFmtId="0" fontId="52" fillId="0" borderId="1" xfId="0" applyFont="1" applyBorder="1" applyAlignment="1">
      <alignment horizontal="left" vertical="center" wrapText="1"/>
    </xf>
    <xf numFmtId="0" fontId="43" fillId="3" borderId="7" xfId="0" applyFont="1" applyFill="1" applyBorder="1" applyAlignment="1">
      <alignment horizontal="center" vertical="center"/>
    </xf>
    <xf numFmtId="0" fontId="43" fillId="3" borderId="8" xfId="0" applyFont="1" applyFill="1" applyBorder="1" applyAlignment="1">
      <alignment horizontal="center" vertical="center"/>
    </xf>
    <xf numFmtId="0" fontId="34" fillId="4" borderId="0" xfId="0" applyFont="1" applyFill="1" applyAlignment="1">
      <alignment horizontal="center" vertical="center"/>
    </xf>
    <xf numFmtId="0" fontId="33" fillId="5" borderId="6" xfId="0" applyFont="1" applyFill="1" applyBorder="1" applyAlignment="1">
      <alignment horizontal="center" vertical="center" wrapText="1"/>
    </xf>
    <xf numFmtId="0" fontId="45" fillId="8" borderId="1" xfId="2" applyFont="1" applyFill="1" applyBorder="1" applyAlignment="1">
      <alignment horizontal="center" vertical="center" wrapText="1"/>
    </xf>
    <xf numFmtId="0" fontId="45" fillId="8" borderId="27" xfId="2" applyFont="1" applyFill="1" applyBorder="1" applyAlignment="1">
      <alignment horizontal="center" vertical="center" wrapText="1"/>
    </xf>
    <xf numFmtId="0" fontId="46" fillId="8" borderId="27" xfId="2" applyFont="1" applyFill="1" applyBorder="1" applyAlignment="1">
      <alignment horizontal="center" vertical="center" wrapText="1"/>
    </xf>
    <xf numFmtId="0" fontId="46" fillId="8" borderId="6" xfId="0" applyFont="1" applyFill="1" applyBorder="1" applyAlignment="1">
      <alignment horizontal="center" vertical="center" wrapText="1"/>
    </xf>
    <xf numFmtId="1" fontId="46" fillId="8" borderId="1" xfId="0" applyNumberFormat="1" applyFont="1" applyFill="1" applyBorder="1" applyAlignment="1">
      <alignment horizontal="center" vertical="center" wrapText="1"/>
    </xf>
    <xf numFmtId="0" fontId="51" fillId="8" borderId="2" xfId="0" applyFont="1" applyFill="1" applyBorder="1" applyAlignment="1">
      <alignment horizontal="center" vertical="center" textRotation="90"/>
    </xf>
    <xf numFmtId="0" fontId="51" fillId="8" borderId="3" xfId="0" applyFont="1" applyFill="1" applyBorder="1" applyAlignment="1">
      <alignment horizontal="center" vertical="center" textRotation="90"/>
    </xf>
    <xf numFmtId="0" fontId="51" fillId="8" borderId="4" xfId="0" applyFont="1" applyFill="1" applyBorder="1" applyAlignment="1">
      <alignment horizontal="center" vertical="center" textRotation="90"/>
    </xf>
    <xf numFmtId="0" fontId="46" fillId="0" borderId="6" xfId="0" applyFont="1" applyBorder="1" applyAlignment="1">
      <alignment horizontal="left" vertical="center" wrapText="1"/>
    </xf>
    <xf numFmtId="10" fontId="46" fillId="8" borderId="1" xfId="2" applyNumberFormat="1" applyFont="1" applyFill="1" applyBorder="1" applyAlignment="1">
      <alignment horizontal="center" vertical="center" wrapText="1"/>
    </xf>
    <xf numFmtId="10" fontId="85" fillId="8" borderId="9" xfId="2" applyNumberFormat="1" applyFont="1" applyFill="1" applyBorder="1" applyAlignment="1">
      <alignment horizontal="center" vertical="center" wrapText="1"/>
    </xf>
    <xf numFmtId="10" fontId="85" fillId="8" borderId="11" xfId="2" applyNumberFormat="1" applyFont="1" applyFill="1" applyBorder="1" applyAlignment="1">
      <alignment horizontal="center" vertical="center" wrapText="1"/>
    </xf>
    <xf numFmtId="10" fontId="85" fillId="8" borderId="13" xfId="2" applyNumberFormat="1" applyFont="1" applyFill="1" applyBorder="1" applyAlignment="1">
      <alignment horizontal="center" vertical="center" wrapText="1"/>
    </xf>
    <xf numFmtId="10" fontId="55" fillId="0" borderId="1" xfId="0" applyNumberFormat="1" applyFont="1" applyBorder="1" applyAlignment="1">
      <alignment horizontal="center" vertical="center"/>
    </xf>
    <xf numFmtId="0" fontId="55" fillId="0" borderId="1" xfId="0" applyFont="1" applyBorder="1" applyAlignment="1">
      <alignment horizontal="center" vertical="center"/>
    </xf>
    <xf numFmtId="0" fontId="23" fillId="0" borderId="6" xfId="0" applyFont="1" applyBorder="1" applyAlignment="1">
      <alignment vertical="top" wrapText="1" readingOrder="1"/>
    </xf>
    <xf numFmtId="0" fontId="19" fillId="0" borderId="9" xfId="0" applyFont="1" applyBorder="1" applyAlignment="1">
      <alignment horizontal="left" vertical="center" wrapText="1" readingOrder="1"/>
    </xf>
    <xf numFmtId="0" fontId="19" fillId="0" borderId="13" xfId="0" applyFont="1" applyBorder="1" applyAlignment="1">
      <alignment horizontal="left" vertical="center" wrapText="1" readingOrder="1"/>
    </xf>
    <xf numFmtId="10" fontId="23" fillId="0" borderId="9" xfId="0" applyNumberFormat="1" applyFont="1" applyBorder="1" applyAlignment="1">
      <alignment horizontal="center" vertical="center" wrapText="1" readingOrder="1"/>
    </xf>
    <xf numFmtId="0" fontId="23" fillId="0" borderId="13" xfId="0" applyFont="1" applyBorder="1" applyAlignment="1">
      <alignment horizontal="center" vertical="center" wrapText="1" readingOrder="1"/>
    </xf>
    <xf numFmtId="0" fontId="154" fillId="0" borderId="101" xfId="0" applyFont="1" applyBorder="1" applyAlignment="1">
      <alignment horizontal="center" vertical="center"/>
    </xf>
    <xf numFmtId="0" fontId="153" fillId="11" borderId="49" xfId="0" applyFont="1" applyFill="1" applyBorder="1" applyAlignment="1">
      <alignment horizontal="center" vertical="center"/>
    </xf>
    <xf numFmtId="0" fontId="153" fillId="11" borderId="50" xfId="0" applyFont="1" applyFill="1" applyBorder="1" applyAlignment="1">
      <alignment horizontal="center" vertical="center"/>
    </xf>
    <xf numFmtId="0" fontId="153" fillId="11" borderId="51" xfId="0" applyFont="1" applyFill="1" applyBorder="1" applyAlignment="1">
      <alignment horizontal="center" vertical="center"/>
    </xf>
    <xf numFmtId="0" fontId="23" fillId="0" borderId="6" xfId="0" applyFont="1" applyBorder="1" applyAlignment="1">
      <alignment horizontal="justify" vertical="center" wrapText="1" readingOrder="1"/>
    </xf>
    <xf numFmtId="0" fontId="91" fillId="8" borderId="2" xfId="5" applyFont="1" applyFill="1" applyBorder="1" applyAlignment="1">
      <alignment horizontal="center" vertical="center" textRotation="90" wrapText="1"/>
    </xf>
    <xf numFmtId="0" fontId="91" fillId="8" borderId="3" xfId="5" applyFont="1" applyFill="1" applyBorder="1" applyAlignment="1">
      <alignment horizontal="center" vertical="center" textRotation="90" wrapText="1"/>
    </xf>
    <xf numFmtId="0" fontId="91" fillId="8" borderId="4" xfId="5" applyFont="1" applyFill="1" applyBorder="1" applyAlignment="1">
      <alignment horizontal="center" vertical="center" textRotation="90" wrapText="1"/>
    </xf>
    <xf numFmtId="0" fontId="19" fillId="0" borderId="11" xfId="0" applyFont="1" applyBorder="1" applyAlignment="1">
      <alignment horizontal="center" vertical="center" wrapText="1" readingOrder="1"/>
    </xf>
    <xf numFmtId="0" fontId="19" fillId="0" borderId="9" xfId="0" applyFont="1" applyBorder="1" applyAlignment="1">
      <alignment horizontal="center" vertical="center" wrapText="1" readingOrder="1"/>
    </xf>
    <xf numFmtId="0" fontId="19" fillId="0" borderId="13" xfId="0" applyFont="1" applyBorder="1" applyAlignment="1">
      <alignment horizontal="center" vertical="center" wrapText="1" readingOrder="1"/>
    </xf>
    <xf numFmtId="10" fontId="23" fillId="0" borderId="11" xfId="0" applyNumberFormat="1" applyFont="1" applyBorder="1" applyAlignment="1">
      <alignment horizontal="center" vertical="center" wrapText="1" readingOrder="1"/>
    </xf>
    <xf numFmtId="10" fontId="23" fillId="0" borderId="13" xfId="0" applyNumberFormat="1" applyFont="1" applyBorder="1" applyAlignment="1">
      <alignment horizontal="center" vertical="center" wrapText="1" readingOrder="1"/>
    </xf>
    <xf numFmtId="0" fontId="23" fillId="0" borderId="9" xfId="0" applyFont="1" applyBorder="1" applyAlignment="1">
      <alignment vertical="center" wrapText="1" readingOrder="1"/>
    </xf>
    <xf numFmtId="0" fontId="23" fillId="0" borderId="11" xfId="0" applyFont="1" applyBorder="1" applyAlignment="1">
      <alignment vertical="center" wrapText="1" readingOrder="1"/>
    </xf>
    <xf numFmtId="0" fontId="23" fillId="0" borderId="13" xfId="0" applyFont="1" applyBorder="1" applyAlignment="1">
      <alignment vertical="center" wrapText="1" readingOrder="1"/>
    </xf>
    <xf numFmtId="0" fontId="22" fillId="0" borderId="9" xfId="0" applyFont="1" applyBorder="1" applyAlignment="1">
      <alignment horizontal="center" vertical="center" wrapText="1" readingOrder="1"/>
    </xf>
    <xf numFmtId="0" fontId="22" fillId="0" borderId="11" xfId="0" applyFont="1" applyBorder="1" applyAlignment="1">
      <alignment horizontal="center" vertical="center" wrapText="1" readingOrder="1"/>
    </xf>
    <xf numFmtId="0" fontId="22" fillId="0" borderId="13" xfId="0" applyFont="1" applyBorder="1" applyAlignment="1">
      <alignment horizontal="center" vertical="center" wrapText="1" readingOrder="1"/>
    </xf>
    <xf numFmtId="1" fontId="23" fillId="0" borderId="13" xfId="0" applyNumberFormat="1" applyFont="1" applyBorder="1" applyAlignment="1">
      <alignment horizontal="center" vertical="center" wrapText="1" readingOrder="1"/>
    </xf>
    <xf numFmtId="0" fontId="29" fillId="0" borderId="9" xfId="0" applyFont="1" applyBorder="1" applyAlignment="1">
      <alignment horizontal="left" vertical="center" wrapText="1" readingOrder="1"/>
    </xf>
    <xf numFmtId="0" fontId="29" fillId="0" borderId="11" xfId="0" applyFont="1" applyBorder="1" applyAlignment="1">
      <alignment horizontal="left" vertical="center" wrapText="1" readingOrder="1"/>
    </xf>
    <xf numFmtId="0" fontId="29" fillId="0" borderId="13" xfId="0" applyFont="1" applyBorder="1" applyAlignment="1">
      <alignment horizontal="left" vertical="center" wrapText="1" readingOrder="1"/>
    </xf>
    <xf numFmtId="0" fontId="23" fillId="0" borderId="9" xfId="0" applyFont="1" applyBorder="1" applyAlignment="1">
      <alignment horizontal="left" vertical="center" wrapText="1" readingOrder="1"/>
    </xf>
    <xf numFmtId="0" fontId="23" fillId="0" borderId="11" xfId="0" applyFont="1" applyBorder="1" applyAlignment="1">
      <alignment horizontal="left" vertical="center" wrapText="1" readingOrder="1"/>
    </xf>
    <xf numFmtId="0" fontId="23" fillId="0" borderId="13" xfId="0" applyFont="1" applyBorder="1" applyAlignment="1">
      <alignment horizontal="left" vertical="center" wrapText="1" readingOrder="1"/>
    </xf>
    <xf numFmtId="0" fontId="29" fillId="0" borderId="9" xfId="0" applyFont="1" applyBorder="1" applyAlignment="1">
      <alignment horizontal="center" vertical="center" wrapText="1" readingOrder="1"/>
    </xf>
    <xf numFmtId="0" fontId="29" fillId="0" borderId="11" xfId="0" applyFont="1" applyBorder="1" applyAlignment="1">
      <alignment horizontal="center" vertical="center" wrapText="1" readingOrder="1"/>
    </xf>
    <xf numFmtId="0" fontId="29" fillId="0" borderId="13" xfId="0" applyFont="1" applyBorder="1" applyAlignment="1">
      <alignment horizontal="center" vertical="center" wrapText="1" readingOrder="1"/>
    </xf>
    <xf numFmtId="0" fontId="92" fillId="0" borderId="9" xfId="0" applyFont="1" applyBorder="1" applyAlignment="1">
      <alignment vertical="center" wrapText="1"/>
    </xf>
    <xf numFmtId="0" fontId="92" fillId="0" borderId="11" xfId="0" applyFont="1" applyBorder="1" applyAlignment="1">
      <alignment vertical="center" wrapText="1"/>
    </xf>
    <xf numFmtId="10" fontId="23" fillId="0" borderId="6" xfId="0" applyNumberFormat="1" applyFont="1" applyBorder="1" applyAlignment="1">
      <alignment horizontal="center" vertical="center" wrapText="1" indent="1" readingOrder="1"/>
    </xf>
    <xf numFmtId="0" fontId="99" fillId="0" borderId="9" xfId="0" applyFont="1" applyBorder="1" applyAlignment="1">
      <alignment horizontal="left" vertical="center" wrapText="1"/>
    </xf>
    <xf numFmtId="0" fontId="99" fillId="0" borderId="13" xfId="0" applyFont="1" applyBorder="1" applyAlignment="1">
      <alignment horizontal="left" vertical="center" wrapText="1"/>
    </xf>
    <xf numFmtId="0" fontId="92" fillId="0" borderId="1" xfId="0" applyFont="1" applyBorder="1" applyAlignment="1">
      <alignment horizontal="left" vertical="center" wrapText="1"/>
    </xf>
    <xf numFmtId="0" fontId="92" fillId="0" borderId="9" xfId="0" applyFont="1" applyBorder="1" applyAlignment="1">
      <alignment horizontal="left" vertical="center" wrapText="1"/>
    </xf>
    <xf numFmtId="0" fontId="92" fillId="0" borderId="13" xfId="0" applyFont="1" applyBorder="1" applyAlignment="1">
      <alignment horizontal="left" vertical="center" wrapText="1"/>
    </xf>
    <xf numFmtId="0" fontId="23" fillId="0" borderId="6" xfId="0" applyFont="1" applyBorder="1" applyAlignment="1">
      <alignment horizontal="center" vertical="center" wrapText="1" indent="1" readingOrder="1"/>
    </xf>
    <xf numFmtId="0" fontId="22" fillId="8" borderId="9" xfId="0" applyFont="1" applyFill="1" applyBorder="1" applyAlignment="1">
      <alignment horizontal="center" vertical="center" wrapText="1" readingOrder="1"/>
    </xf>
    <xf numFmtId="0" fontId="22" fillId="8" borderId="11" xfId="0" applyFont="1" applyFill="1" applyBorder="1" applyAlignment="1">
      <alignment horizontal="center" vertical="center" wrapText="1" readingOrder="1"/>
    </xf>
    <xf numFmtId="0" fontId="93" fillId="0" borderId="13" xfId="0" applyFont="1" applyBorder="1" applyAlignment="1">
      <alignment vertical="center" wrapText="1" readingOrder="1"/>
    </xf>
    <xf numFmtId="1" fontId="29" fillId="0" borderId="9" xfId="0" applyNumberFormat="1" applyFont="1" applyBorder="1" applyAlignment="1">
      <alignment horizontal="center" vertical="center" wrapText="1" readingOrder="1"/>
    </xf>
    <xf numFmtId="1" fontId="29" fillId="0" borderId="11" xfId="0" applyNumberFormat="1" applyFont="1" applyBorder="1" applyAlignment="1">
      <alignment horizontal="center" vertical="center" wrapText="1" readingOrder="1"/>
    </xf>
    <xf numFmtId="0" fontId="19" fillId="8" borderId="9" xfId="0" applyFont="1" applyFill="1" applyBorder="1" applyAlignment="1">
      <alignment horizontal="center" vertical="center" wrapText="1"/>
    </xf>
    <xf numFmtId="0" fontId="19" fillId="8" borderId="11" xfId="0" applyFont="1" applyFill="1" applyBorder="1" applyAlignment="1">
      <alignment horizontal="center" vertical="center" wrapText="1"/>
    </xf>
    <xf numFmtId="0" fontId="19" fillId="8" borderId="13" xfId="0" applyFont="1" applyFill="1" applyBorder="1" applyAlignment="1">
      <alignment horizontal="center" vertical="center" wrapText="1"/>
    </xf>
    <xf numFmtId="0" fontId="29" fillId="8" borderId="10" xfId="0" applyFont="1" applyFill="1" applyBorder="1" applyAlignment="1">
      <alignment horizontal="center" vertical="center" wrapText="1" readingOrder="1"/>
    </xf>
    <xf numFmtId="0" fontId="29" fillId="8" borderId="16" xfId="0" applyFont="1" applyFill="1" applyBorder="1" applyAlignment="1">
      <alignment horizontal="center" vertical="center" wrapText="1" readingOrder="1"/>
    </xf>
    <xf numFmtId="0" fontId="29" fillId="8" borderId="12" xfId="0" applyFont="1" applyFill="1" applyBorder="1" applyAlignment="1">
      <alignment horizontal="center" vertical="center" wrapText="1" readingOrder="1"/>
    </xf>
    <xf numFmtId="0" fontId="126" fillId="0" borderId="10" xfId="0" applyFont="1" applyBorder="1" applyAlignment="1">
      <alignment horizontal="center" vertical="center" wrapText="1" readingOrder="1"/>
    </xf>
    <xf numFmtId="0" fontId="126" fillId="0" borderId="16" xfId="0" applyFont="1" applyBorder="1" applyAlignment="1">
      <alignment horizontal="center" vertical="center" wrapText="1" readingOrder="1"/>
    </xf>
    <xf numFmtId="0" fontId="126" fillId="0" borderId="12" xfId="0" applyFont="1" applyBorder="1" applyAlignment="1">
      <alignment horizontal="center" vertical="center" wrapText="1" readingOrder="1"/>
    </xf>
    <xf numFmtId="1" fontId="126" fillId="0" borderId="2" xfId="0" applyNumberFormat="1" applyFont="1" applyBorder="1" applyAlignment="1">
      <alignment horizontal="center" vertical="center" wrapText="1" readingOrder="1"/>
    </xf>
    <xf numFmtId="1" fontId="126" fillId="0" borderId="3" xfId="0" applyNumberFormat="1" applyFont="1" applyBorder="1" applyAlignment="1">
      <alignment horizontal="center" vertical="center" wrapText="1" readingOrder="1"/>
    </xf>
    <xf numFmtId="1" fontId="126" fillId="0" borderId="4" xfId="0" applyNumberFormat="1" applyFont="1" applyBorder="1" applyAlignment="1">
      <alignment horizontal="center" vertical="center" wrapText="1" readingOrder="1"/>
    </xf>
    <xf numFmtId="0" fontId="20" fillId="0" borderId="9" xfId="0" applyFont="1" applyBorder="1" applyAlignment="1">
      <alignment horizontal="center" vertical="center" wrapText="1" readingOrder="1"/>
    </xf>
    <xf numFmtId="0" fontId="20" fillId="0" borderId="11" xfId="0" applyFont="1" applyBorder="1" applyAlignment="1">
      <alignment horizontal="center" vertical="center" wrapText="1" readingOrder="1"/>
    </xf>
    <xf numFmtId="0" fontId="20" fillId="0" borderId="13" xfId="0" applyFont="1" applyBorder="1" applyAlignment="1">
      <alignment horizontal="center" vertical="center" wrapText="1" readingOrder="1"/>
    </xf>
    <xf numFmtId="0" fontId="23" fillId="8" borderId="6" xfId="0" applyFont="1" applyFill="1" applyBorder="1" applyAlignment="1">
      <alignment horizontal="center" vertical="center" wrapText="1" readingOrder="1"/>
    </xf>
    <xf numFmtId="10" fontId="29" fillId="0" borderId="9" xfId="0" applyNumberFormat="1" applyFont="1" applyBorder="1" applyAlignment="1">
      <alignment horizontal="center" vertical="center" wrapText="1" readingOrder="1"/>
    </xf>
    <xf numFmtId="10" fontId="29" fillId="0" borderId="11" xfId="0" applyNumberFormat="1" applyFont="1" applyBorder="1" applyAlignment="1">
      <alignment horizontal="center" vertical="center" wrapText="1" readingOrder="1"/>
    </xf>
    <xf numFmtId="10" fontId="29" fillId="0" borderId="13" xfId="0" applyNumberFormat="1" applyFont="1" applyBorder="1" applyAlignment="1">
      <alignment horizontal="center" vertical="center" wrapText="1" readingOrder="1"/>
    </xf>
    <xf numFmtId="164" fontId="126" fillId="0" borderId="42" xfId="1" applyNumberFormat="1" applyFont="1" applyFill="1" applyBorder="1" applyAlignment="1">
      <alignment horizontal="center" vertical="center" wrapText="1" readingOrder="1"/>
    </xf>
    <xf numFmtId="164" fontId="126" fillId="0" borderId="43" xfId="1" applyNumberFormat="1" applyFont="1" applyFill="1" applyBorder="1" applyAlignment="1">
      <alignment horizontal="center" vertical="center" wrapText="1" readingOrder="1"/>
    </xf>
    <xf numFmtId="164" fontId="126" fillId="0" borderId="44" xfId="1" applyNumberFormat="1" applyFont="1" applyFill="1" applyBorder="1" applyAlignment="1">
      <alignment horizontal="center" vertical="center" wrapText="1" readingOrder="1"/>
    </xf>
    <xf numFmtId="10" fontId="126" fillId="0" borderId="6" xfId="0" applyNumberFormat="1" applyFont="1" applyBorder="1" applyAlignment="1">
      <alignment horizontal="center" vertical="center" wrapText="1" indent="1" readingOrder="1"/>
    </xf>
    <xf numFmtId="0" fontId="126" fillId="0" borderId="6" xfId="0" applyFont="1" applyBorder="1" applyAlignment="1">
      <alignment horizontal="center" vertical="center" wrapText="1" indent="1" readingOrder="1"/>
    </xf>
    <xf numFmtId="0" fontId="20" fillId="0" borderId="6" xfId="0" applyFont="1" applyBorder="1" applyAlignment="1">
      <alignment horizontal="center" vertical="center" wrapText="1" readingOrder="1"/>
    </xf>
    <xf numFmtId="0" fontId="19" fillId="8" borderId="6" xfId="0" applyFont="1" applyFill="1" applyBorder="1" applyAlignment="1">
      <alignment horizontal="center" vertical="center" wrapText="1" readingOrder="1"/>
    </xf>
    <xf numFmtId="0" fontId="29" fillId="8" borderId="9" xfId="0" applyFont="1" applyFill="1" applyBorder="1" applyAlignment="1">
      <alignment horizontal="center" vertical="center" wrapText="1" readingOrder="1"/>
    </xf>
    <xf numFmtId="0" fontId="29" fillId="8" borderId="11" xfId="0" applyFont="1" applyFill="1" applyBorder="1" applyAlignment="1">
      <alignment horizontal="center" vertical="center" wrapText="1" readingOrder="1"/>
    </xf>
    <xf numFmtId="0" fontId="19" fillId="8" borderId="9" xfId="0" applyFont="1" applyFill="1" applyBorder="1" applyAlignment="1">
      <alignment horizontal="center" vertical="center" wrapText="1" readingOrder="1"/>
    </xf>
    <xf numFmtId="0" fontId="19" fillId="8" borderId="11" xfId="0" applyFont="1" applyFill="1" applyBorder="1" applyAlignment="1">
      <alignment horizontal="center" vertical="center" wrapText="1" readingOrder="1"/>
    </xf>
    <xf numFmtId="0" fontId="19" fillId="8" borderId="13" xfId="0" applyFont="1" applyFill="1" applyBorder="1" applyAlignment="1">
      <alignment horizontal="center" vertical="center" wrapText="1" readingOrder="1"/>
    </xf>
    <xf numFmtId="10" fontId="55" fillId="8" borderId="2" xfId="0" applyNumberFormat="1" applyFont="1" applyFill="1" applyBorder="1" applyAlignment="1">
      <alignment horizontal="center" vertical="center"/>
    </xf>
    <xf numFmtId="10" fontId="55" fillId="8" borderId="3" xfId="0" applyNumberFormat="1" applyFont="1" applyFill="1" applyBorder="1" applyAlignment="1">
      <alignment horizontal="center" vertical="center"/>
    </xf>
    <xf numFmtId="10" fontId="55" fillId="8" borderId="4" xfId="0" applyNumberFormat="1" applyFont="1" applyFill="1" applyBorder="1" applyAlignment="1">
      <alignment horizontal="center" vertical="center"/>
    </xf>
    <xf numFmtId="0" fontId="29" fillId="0" borderId="13" xfId="0" applyFont="1" applyBorder="1" applyAlignment="1">
      <alignment horizontal="justify" vertical="center" wrapText="1"/>
    </xf>
    <xf numFmtId="0" fontId="22" fillId="0" borderId="132" xfId="0" applyFont="1" applyBorder="1" applyAlignment="1">
      <alignment horizontal="left" vertical="center" wrapText="1"/>
    </xf>
    <xf numFmtId="0" fontId="22" fillId="0" borderId="133" xfId="0" applyFont="1" applyBorder="1" applyAlignment="1">
      <alignment horizontal="left" vertical="center" wrapText="1"/>
    </xf>
    <xf numFmtId="0" fontId="22" fillId="0" borderId="8" xfId="0" applyFont="1" applyBorder="1" applyAlignment="1">
      <alignment horizontal="left" vertical="center" wrapText="1"/>
    </xf>
    <xf numFmtId="0" fontId="22" fillId="0" borderId="29" xfId="0" applyFont="1" applyBorder="1" applyAlignment="1">
      <alignment horizontal="left" vertical="center" wrapText="1"/>
    </xf>
    <xf numFmtId="0" fontId="22" fillId="0" borderId="6" xfId="0" applyFont="1" applyBorder="1" applyAlignment="1">
      <alignment horizontal="justify" vertical="center" wrapText="1"/>
    </xf>
    <xf numFmtId="0" fontId="22" fillId="0" borderId="9" xfId="0" applyFont="1" applyBorder="1" applyAlignment="1">
      <alignment horizontal="left" vertical="center" wrapText="1"/>
    </xf>
    <xf numFmtId="0" fontId="22" fillId="0" borderId="13" xfId="0" applyFont="1" applyBorder="1" applyAlignment="1">
      <alignment horizontal="left" vertical="center" wrapText="1"/>
    </xf>
    <xf numFmtId="10" fontId="23" fillId="0" borderId="6" xfId="3" applyNumberFormat="1" applyFont="1" applyFill="1" applyBorder="1" applyAlignment="1">
      <alignment horizontal="center" vertical="center" wrapText="1" indent="1"/>
    </xf>
    <xf numFmtId="0" fontId="92" fillId="0" borderId="8" xfId="0" applyFont="1" applyBorder="1" applyAlignment="1">
      <alignment horizontal="left" vertical="center" wrapText="1"/>
    </xf>
    <xf numFmtId="0" fontId="92" fillId="0" borderId="29" xfId="0" applyFont="1" applyBorder="1" applyAlignment="1">
      <alignment horizontal="left" vertical="center" wrapText="1"/>
    </xf>
    <xf numFmtId="0" fontId="92" fillId="0" borderId="2" xfId="0" applyFont="1" applyBorder="1" applyAlignment="1">
      <alignment horizontal="center" vertical="center" wrapText="1" readingOrder="1"/>
    </xf>
    <xf numFmtId="0" fontId="92" fillId="0" borderId="3" xfId="0" applyFont="1" applyBorder="1" applyAlignment="1">
      <alignment horizontal="center" vertical="center" wrapText="1" readingOrder="1"/>
    </xf>
    <xf numFmtId="0" fontId="92" fillId="0" borderId="4" xfId="0" applyFont="1" applyBorder="1" applyAlignment="1">
      <alignment horizontal="center" vertical="center" wrapText="1" readingOrder="1"/>
    </xf>
    <xf numFmtId="0" fontId="102" fillId="0" borderId="108" xfId="0" applyFont="1" applyBorder="1" applyAlignment="1">
      <alignment horizontal="left" vertical="center" wrapText="1"/>
    </xf>
    <xf numFmtId="10" fontId="94" fillId="0" borderId="1" xfId="0" applyNumberFormat="1" applyFont="1" applyBorder="1" applyAlignment="1">
      <alignment horizontal="center" vertical="center" wrapText="1" readingOrder="1"/>
    </xf>
    <xf numFmtId="0" fontId="22" fillId="0" borderId="1" xfId="0" applyFont="1" applyBorder="1" applyAlignment="1">
      <alignment horizontal="center" vertical="center" wrapText="1" readingOrder="1"/>
    </xf>
    <xf numFmtId="10" fontId="22" fillId="0" borderId="1" xfId="0" applyNumberFormat="1" applyFont="1" applyBorder="1" applyAlignment="1">
      <alignment horizontal="center" vertical="center" wrapText="1" readingOrder="1"/>
    </xf>
    <xf numFmtId="0" fontId="103" fillId="0" borderId="108" xfId="0" applyFont="1" applyBorder="1" applyAlignment="1">
      <alignment horizontal="left" vertical="center" wrapText="1"/>
    </xf>
    <xf numFmtId="0" fontId="103" fillId="0" borderId="108" xfId="0" applyFont="1" applyBorder="1" applyAlignment="1">
      <alignment horizontal="center" vertical="center" wrapText="1" readingOrder="1"/>
    </xf>
    <xf numFmtId="0" fontId="102" fillId="0" borderId="108" xfId="0" applyFont="1" applyBorder="1" applyAlignment="1">
      <alignment horizontal="center" vertical="center" wrapText="1" readingOrder="1"/>
    </xf>
    <xf numFmtId="0" fontId="102" fillId="0" borderId="108" xfId="0" applyFont="1" applyBorder="1" applyAlignment="1">
      <alignment horizontal="center" vertical="center" wrapText="1"/>
    </xf>
    <xf numFmtId="0" fontId="102" fillId="0" borderId="2" xfId="0" applyFont="1" applyBorder="1" applyAlignment="1">
      <alignment horizontal="center" vertical="center" wrapText="1" readingOrder="1"/>
    </xf>
    <xf numFmtId="0" fontId="102" fillId="0" borderId="3" xfId="0" applyFont="1" applyBorder="1" applyAlignment="1">
      <alignment horizontal="center" vertical="center" wrapText="1" readingOrder="1"/>
    </xf>
    <xf numFmtId="0" fontId="102" fillId="0" borderId="2" xfId="0" applyFont="1" applyBorder="1" applyAlignment="1">
      <alignment horizontal="center" vertical="center" wrapText="1"/>
    </xf>
    <xf numFmtId="0" fontId="102" fillId="0" borderId="3" xfId="0" applyFont="1" applyBorder="1" applyAlignment="1">
      <alignment horizontal="center" vertical="center" wrapText="1"/>
    </xf>
    <xf numFmtId="0" fontId="102" fillId="0" borderId="102" xfId="0" applyFont="1" applyBorder="1" applyAlignment="1">
      <alignment horizontal="left" vertical="center" wrapText="1"/>
    </xf>
    <xf numFmtId="0" fontId="102" fillId="0" borderId="103" xfId="0" applyFont="1" applyBorder="1" applyAlignment="1">
      <alignment horizontal="left" vertical="center" wrapText="1"/>
    </xf>
    <xf numFmtId="0" fontId="102" fillId="0" borderId="119" xfId="0" applyFont="1" applyBorder="1" applyAlignment="1">
      <alignment horizontal="left" vertical="center" wrapText="1"/>
    </xf>
    <xf numFmtId="0" fontId="102" fillId="0" borderId="5" xfId="0" applyFont="1" applyBorder="1" applyAlignment="1">
      <alignment horizontal="center" vertical="center" wrapText="1" readingOrder="1"/>
    </xf>
    <xf numFmtId="10" fontId="55" fillId="8" borderId="100" xfId="0" applyNumberFormat="1" applyFont="1" applyFill="1" applyBorder="1" applyAlignment="1">
      <alignment horizontal="center" vertical="center"/>
    </xf>
    <xf numFmtId="0" fontId="55" fillId="8" borderId="100" xfId="0" applyFont="1" applyFill="1" applyBorder="1" applyAlignment="1">
      <alignment horizontal="center" vertical="center"/>
    </xf>
    <xf numFmtId="0" fontId="22" fillId="0" borderId="102" xfId="0" applyFont="1" applyBorder="1" applyAlignment="1">
      <alignment horizontal="left" vertical="center" wrapText="1"/>
    </xf>
    <xf numFmtId="0" fontId="22" fillId="0" borderId="103" xfId="0" applyFont="1" applyBorder="1" applyAlignment="1">
      <alignment horizontal="left" vertical="center" wrapText="1"/>
    </xf>
    <xf numFmtId="0" fontId="103" fillId="0" borderId="1" xfId="0" applyFont="1" applyBorder="1" applyAlignment="1">
      <alignment horizontal="center" vertical="center" wrapText="1" readingOrder="1"/>
    </xf>
    <xf numFmtId="0" fontId="102" fillId="0" borderId="4" xfId="0" applyFont="1" applyBorder="1" applyAlignment="1">
      <alignment horizontal="center" vertical="center" wrapText="1" readingOrder="1"/>
    </xf>
    <xf numFmtId="0" fontId="102" fillId="0" borderId="1" xfId="0" applyFont="1" applyBorder="1" applyAlignment="1">
      <alignment horizontal="center" vertical="center" wrapText="1" readingOrder="1"/>
    </xf>
    <xf numFmtId="0" fontId="102" fillId="0" borderId="105" xfId="0" applyFont="1" applyBorder="1" applyAlignment="1">
      <alignment horizontal="left" vertical="center" wrapText="1"/>
    </xf>
    <xf numFmtId="0" fontId="102" fillId="0" borderId="106" xfId="0" applyFont="1" applyBorder="1" applyAlignment="1">
      <alignment horizontal="left" vertical="center" wrapText="1"/>
    </xf>
    <xf numFmtId="0" fontId="102" fillId="0" borderId="114" xfId="0" applyFont="1" applyBorder="1" applyAlignment="1">
      <alignment horizontal="center" vertical="center" wrapText="1" readingOrder="1"/>
    </xf>
    <xf numFmtId="0" fontId="102" fillId="0" borderId="117" xfId="0" applyFont="1" applyBorder="1" applyAlignment="1">
      <alignment horizontal="center" vertical="center" wrapText="1" readingOrder="1"/>
    </xf>
    <xf numFmtId="0" fontId="102" fillId="0" borderId="115" xfId="0" applyFont="1" applyBorder="1" applyAlignment="1">
      <alignment horizontal="center" vertical="center" wrapText="1" readingOrder="1"/>
    </xf>
    <xf numFmtId="0" fontId="102" fillId="0" borderId="118" xfId="0" applyFont="1" applyBorder="1" applyAlignment="1">
      <alignment horizontal="center" vertical="center" wrapText="1" readingOrder="1"/>
    </xf>
    <xf numFmtId="0" fontId="102" fillId="0" borderId="102" xfId="0" applyFont="1" applyBorder="1" applyAlignment="1">
      <alignment horizontal="left" vertical="top" wrapText="1"/>
    </xf>
    <xf numFmtId="0" fontId="102" fillId="0" borderId="103" xfId="0" applyFont="1" applyBorder="1" applyAlignment="1">
      <alignment horizontal="left" vertical="top" wrapText="1"/>
    </xf>
    <xf numFmtId="0" fontId="102" fillId="0" borderId="107" xfId="0" applyFont="1" applyBorder="1" applyAlignment="1">
      <alignment horizontal="left" vertical="center" wrapText="1"/>
    </xf>
    <xf numFmtId="0" fontId="22" fillId="0" borderId="2" xfId="0" applyFont="1" applyBorder="1" applyAlignment="1">
      <alignment horizontal="center" vertical="center" wrapText="1" readingOrder="1"/>
    </xf>
    <xf numFmtId="0" fontId="22" fillId="0" borderId="3" xfId="0" applyFont="1" applyBorder="1" applyAlignment="1">
      <alignment horizontal="center" vertical="center" wrapText="1" readingOrder="1"/>
    </xf>
    <xf numFmtId="0" fontId="22" fillId="0" borderId="4" xfId="0" applyFont="1" applyBorder="1" applyAlignment="1">
      <alignment horizontal="center" vertical="center" wrapText="1" readingOrder="1"/>
    </xf>
    <xf numFmtId="0" fontId="22" fillId="0" borderId="2" xfId="0" applyFont="1" applyBorder="1" applyAlignment="1">
      <alignment horizontal="center" vertical="center" readingOrder="1"/>
    </xf>
    <xf numFmtId="0" fontId="22" fillId="0" borderId="3" xfId="0" applyFont="1" applyBorder="1" applyAlignment="1">
      <alignment horizontal="center" vertical="center" readingOrder="1"/>
    </xf>
    <xf numFmtId="0" fontId="22" fillId="0" borderId="4" xfId="0" applyFont="1" applyBorder="1" applyAlignment="1">
      <alignment horizontal="center" vertical="center" readingOrder="1"/>
    </xf>
    <xf numFmtId="0" fontId="26" fillId="0" borderId="104" xfId="0" applyFont="1" applyBorder="1" applyAlignment="1">
      <alignment horizontal="center" vertical="center" wrapText="1" readingOrder="1"/>
    </xf>
    <xf numFmtId="10" fontId="26" fillId="0" borderId="104" xfId="0" applyNumberFormat="1" applyFont="1" applyBorder="1" applyAlignment="1">
      <alignment horizontal="center" vertical="center" wrapText="1" indent="1" readingOrder="1"/>
    </xf>
    <xf numFmtId="164" fontId="26" fillId="0" borderId="1" xfId="3" applyNumberFormat="1" applyFont="1" applyFill="1" applyBorder="1" applyAlignment="1">
      <alignment horizontal="justify" vertical="center" wrapText="1"/>
    </xf>
    <xf numFmtId="0" fontId="102" fillId="0" borderId="113" xfId="0" applyFont="1" applyBorder="1" applyAlignment="1">
      <alignment horizontal="center" vertical="center" wrapText="1" readingOrder="1"/>
    </xf>
    <xf numFmtId="0" fontId="102" fillId="0" borderId="116" xfId="0" applyFont="1" applyBorder="1" applyAlignment="1">
      <alignment horizontal="center" vertical="center" wrapText="1" readingOrder="1"/>
    </xf>
    <xf numFmtId="0" fontId="102" fillId="0" borderId="110" xfId="0" applyFont="1" applyBorder="1" applyAlignment="1">
      <alignment horizontal="left" vertical="center" wrapText="1"/>
    </xf>
    <xf numFmtId="0" fontId="102" fillId="0" borderId="111" xfId="0" applyFont="1" applyBorder="1" applyAlignment="1">
      <alignment horizontal="left" vertical="center" wrapText="1"/>
    </xf>
    <xf numFmtId="0" fontId="102" fillId="0" borderId="79" xfId="0" applyFont="1" applyBorder="1" applyAlignment="1">
      <alignment horizontal="left" vertical="center" wrapText="1"/>
    </xf>
    <xf numFmtId="0" fontId="102" fillId="0" borderId="112" xfId="0" applyFont="1" applyBorder="1" applyAlignment="1">
      <alignment horizontal="left" vertical="center" wrapText="1"/>
    </xf>
    <xf numFmtId="0" fontId="26" fillId="0" borderId="109" xfId="0" applyFont="1" applyBorder="1" applyAlignment="1">
      <alignment horizontal="center" vertical="center" wrapText="1"/>
    </xf>
    <xf numFmtId="0" fontId="27" fillId="8" borderId="3" xfId="7" applyFont="1" applyFill="1" applyBorder="1" applyAlignment="1">
      <alignment horizontal="center" vertical="center" textRotation="90" wrapText="1"/>
    </xf>
    <xf numFmtId="0" fontId="27" fillId="8" borderId="4" xfId="7" applyFont="1" applyFill="1" applyBorder="1" applyAlignment="1">
      <alignment horizontal="center" vertical="center" textRotation="90" wrapText="1"/>
    </xf>
    <xf numFmtId="0" fontId="19" fillId="0" borderId="6" xfId="0" applyFont="1" applyBorder="1" applyAlignment="1">
      <alignment horizontal="justify" vertical="center" wrapText="1"/>
    </xf>
    <xf numFmtId="0" fontId="27" fillId="8" borderId="2" xfId="4" applyFont="1" applyFill="1" applyBorder="1" applyAlignment="1" applyProtection="1">
      <alignment horizontal="center" vertical="center" textRotation="90" wrapText="1"/>
      <protection locked="0"/>
    </xf>
    <xf numFmtId="0" fontId="27" fillId="8" borderId="3" xfId="4" applyFont="1" applyFill="1" applyBorder="1" applyAlignment="1" applyProtection="1">
      <alignment horizontal="center" vertical="center" textRotation="90" wrapText="1"/>
      <protection locked="0"/>
    </xf>
    <xf numFmtId="0" fontId="27" fillId="8" borderId="4" xfId="4" applyFont="1" applyFill="1" applyBorder="1" applyAlignment="1" applyProtection="1">
      <alignment horizontal="center" vertical="center" textRotation="90" wrapText="1"/>
      <protection locked="0"/>
    </xf>
    <xf numFmtId="0" fontId="94" fillId="0" borderId="1" xfId="0" applyFont="1" applyBorder="1" applyAlignment="1">
      <alignment horizontal="justify" vertical="center" wrapText="1"/>
    </xf>
    <xf numFmtId="0" fontId="19" fillId="8" borderId="6" xfId="0" applyFont="1" applyFill="1" applyBorder="1" applyAlignment="1">
      <alignment horizontal="center" vertical="center" wrapText="1"/>
    </xf>
    <xf numFmtId="0" fontId="126" fillId="8" borderId="6" xfId="0" applyFont="1" applyFill="1" applyBorder="1" applyAlignment="1">
      <alignment horizontal="center" vertical="center" wrapText="1" readingOrder="1"/>
    </xf>
    <xf numFmtId="1" fontId="19" fillId="8" borderId="11" xfId="0" applyNumberFormat="1" applyFont="1" applyFill="1" applyBorder="1" applyAlignment="1">
      <alignment horizontal="center" vertical="center" wrapText="1" readingOrder="1"/>
    </xf>
    <xf numFmtId="0" fontId="23" fillId="0" borderId="4" xfId="0" applyFont="1" applyBorder="1" applyAlignment="1">
      <alignment horizontal="center" vertical="center" wrapText="1" readingOrder="1"/>
    </xf>
    <xf numFmtId="1" fontId="23" fillId="0" borderId="1" xfId="0" applyNumberFormat="1" applyFont="1" applyBorder="1" applyAlignment="1">
      <alignment horizontal="center" vertical="center" wrapText="1" readingOrder="1"/>
    </xf>
    <xf numFmtId="10" fontId="23" fillId="0" borderId="9" xfId="0" applyNumberFormat="1" applyFont="1" applyBorder="1" applyAlignment="1">
      <alignment horizontal="center" vertical="center" readingOrder="1"/>
    </xf>
    <xf numFmtId="10" fontId="23" fillId="0" borderId="11" xfId="0" applyNumberFormat="1" applyFont="1" applyBorder="1" applyAlignment="1">
      <alignment horizontal="center" vertical="center" readingOrder="1"/>
    </xf>
    <xf numFmtId="10" fontId="23" fillId="0" borderId="13" xfId="0" applyNumberFormat="1" applyFont="1" applyBorder="1" applyAlignment="1">
      <alignment horizontal="center" vertical="center" readingOrder="1"/>
    </xf>
    <xf numFmtId="0" fontId="26" fillId="0" borderId="129" xfId="0" applyFont="1" applyBorder="1" applyAlignment="1">
      <alignment horizontal="center" vertical="center" wrapText="1"/>
    </xf>
    <xf numFmtId="0" fontId="26" fillId="0" borderId="130" xfId="0" applyFont="1" applyBorder="1" applyAlignment="1">
      <alignment horizontal="center" vertical="center" wrapText="1"/>
    </xf>
    <xf numFmtId="0" fontId="26" fillId="0" borderId="131" xfId="0" applyFont="1" applyBorder="1" applyAlignment="1">
      <alignment horizontal="center" vertical="center" wrapText="1"/>
    </xf>
    <xf numFmtId="1" fontId="26" fillId="0" borderId="1" xfId="0" applyNumberFormat="1" applyFont="1" applyBorder="1" applyAlignment="1">
      <alignment horizontal="center" vertical="center" wrapText="1"/>
    </xf>
    <xf numFmtId="0" fontId="19" fillId="0" borderId="6" xfId="0" applyFont="1" applyBorder="1" applyAlignment="1">
      <alignment horizontal="center" vertical="center" wrapText="1" readingOrder="1"/>
    </xf>
    <xf numFmtId="164" fontId="19" fillId="0" borderId="6" xfId="1" applyNumberFormat="1" applyFont="1" applyBorder="1" applyAlignment="1">
      <alignment horizontal="center" vertical="center" wrapText="1" readingOrder="1"/>
    </xf>
    <xf numFmtId="0" fontId="27" fillId="8" borderId="2" xfId="7" applyFont="1" applyFill="1" applyBorder="1" applyAlignment="1">
      <alignment horizontal="center" vertical="center" textRotation="90" wrapText="1"/>
    </xf>
    <xf numFmtId="0" fontId="126" fillId="0" borderId="9" xfId="0" applyFont="1" applyBorder="1" applyAlignment="1">
      <alignment vertical="center" wrapText="1"/>
    </xf>
    <xf numFmtId="0" fontId="126" fillId="0" borderId="13" xfId="0" applyFont="1" applyBorder="1" applyAlignment="1">
      <alignment vertical="center" wrapText="1"/>
    </xf>
    <xf numFmtId="0" fontId="126" fillId="8" borderId="9" xfId="0" applyFont="1" applyFill="1" applyBorder="1" applyAlignment="1">
      <alignment horizontal="center" vertical="center" wrapText="1" readingOrder="1"/>
    </xf>
    <xf numFmtId="0" fontId="126" fillId="8" borderId="11" xfId="0" applyFont="1" applyFill="1" applyBorder="1" applyAlignment="1">
      <alignment horizontal="center" vertical="center" wrapText="1" readingOrder="1"/>
    </xf>
    <xf numFmtId="0" fontId="126" fillId="8" borderId="13" xfId="0" applyFont="1" applyFill="1" applyBorder="1" applyAlignment="1">
      <alignment horizontal="center" vertical="center" wrapText="1" readingOrder="1"/>
    </xf>
    <xf numFmtId="1" fontId="19" fillId="8" borderId="9" xfId="0" applyNumberFormat="1" applyFont="1" applyFill="1" applyBorder="1" applyAlignment="1">
      <alignment horizontal="center" vertical="center" wrapText="1" readingOrder="1"/>
    </xf>
    <xf numFmtId="1" fontId="19" fillId="8" borderId="13" xfId="0" applyNumberFormat="1" applyFont="1" applyFill="1" applyBorder="1" applyAlignment="1">
      <alignment horizontal="center" vertical="center" wrapText="1" readingOrder="1"/>
    </xf>
    <xf numFmtId="164" fontId="19" fillId="8" borderId="9" xfId="1" applyNumberFormat="1" applyFont="1" applyFill="1" applyBorder="1" applyAlignment="1">
      <alignment horizontal="center" vertical="center" wrapText="1" readingOrder="1"/>
    </xf>
    <xf numFmtId="164" fontId="19" fillId="8" borderId="11" xfId="1" applyNumberFormat="1" applyFont="1" applyFill="1" applyBorder="1" applyAlignment="1">
      <alignment horizontal="center" vertical="center" wrapText="1" readingOrder="1"/>
    </xf>
    <xf numFmtId="164" fontId="19" fillId="8" borderId="13" xfId="1" applyNumberFormat="1" applyFont="1" applyFill="1" applyBorder="1" applyAlignment="1">
      <alignment horizontal="center" vertical="center" wrapText="1" readingOrder="1"/>
    </xf>
    <xf numFmtId="0" fontId="19" fillId="0" borderId="9" xfId="0" applyFont="1" applyBorder="1" applyAlignment="1">
      <alignment vertical="center" wrapText="1"/>
    </xf>
    <xf numFmtId="0" fontId="19" fillId="0" borderId="13" xfId="0" applyFont="1" applyBorder="1" applyAlignment="1">
      <alignment vertical="center" wrapText="1"/>
    </xf>
    <xf numFmtId="0" fontId="26" fillId="0" borderId="9" xfId="0" applyFont="1" applyBorder="1" applyAlignment="1">
      <alignment horizontal="left" vertical="center" wrapText="1"/>
    </xf>
    <xf numFmtId="0" fontId="26" fillId="0" borderId="13" xfId="0" applyFont="1" applyBorder="1" applyAlignment="1">
      <alignment horizontal="left" vertical="center" wrapText="1"/>
    </xf>
    <xf numFmtId="0" fontId="19" fillId="0" borderId="9" xfId="0" applyFont="1" applyBorder="1" applyAlignment="1">
      <alignment horizontal="left" vertical="center" wrapText="1"/>
    </xf>
    <xf numFmtId="0" fontId="19" fillId="0" borderId="13" xfId="0" applyFont="1" applyBorder="1" applyAlignment="1">
      <alignment horizontal="left" vertical="center" wrapText="1"/>
    </xf>
    <xf numFmtId="0" fontId="126" fillId="0" borderId="9" xfId="0" applyFont="1" applyBorder="1" applyAlignment="1">
      <alignment horizontal="center" vertical="center" wrapText="1" readingOrder="1"/>
    </xf>
    <xf numFmtId="0" fontId="126" fillId="0" borderId="11" xfId="0" applyFont="1" applyBorder="1" applyAlignment="1">
      <alignment horizontal="center" vertical="center" wrapText="1" readingOrder="1"/>
    </xf>
    <xf numFmtId="0" fontId="126" fillId="0" borderId="13" xfId="0" applyFont="1" applyBorder="1" applyAlignment="1">
      <alignment horizontal="center" vertical="center" wrapText="1" readingOrder="1"/>
    </xf>
    <xf numFmtId="164" fontId="19" fillId="0" borderId="9" xfId="1" applyNumberFormat="1" applyFont="1" applyBorder="1" applyAlignment="1">
      <alignment horizontal="center" vertical="center" wrapText="1" readingOrder="1"/>
    </xf>
    <xf numFmtId="164" fontId="19" fillId="0" borderId="11" xfId="1" applyNumberFormat="1" applyFont="1" applyBorder="1" applyAlignment="1">
      <alignment horizontal="center" vertical="center" wrapText="1" readingOrder="1"/>
    </xf>
    <xf numFmtId="164" fontId="19" fillId="0" borderId="13" xfId="1" applyNumberFormat="1" applyFont="1" applyBorder="1" applyAlignment="1">
      <alignment horizontal="center" vertical="center" wrapText="1" readingOrder="1"/>
    </xf>
    <xf numFmtId="0" fontId="26" fillId="0" borderId="6" xfId="0" applyFont="1" applyBorder="1" applyAlignment="1">
      <alignment horizontal="justify" vertical="center" wrapText="1"/>
    </xf>
    <xf numFmtId="164" fontId="26" fillId="0" borderId="6" xfId="1" applyNumberFormat="1" applyFont="1" applyBorder="1" applyAlignment="1">
      <alignment horizontal="center" vertical="center" wrapText="1" readingOrder="1"/>
    </xf>
    <xf numFmtId="0" fontId="29" fillId="8" borderId="6" xfId="0" applyFont="1" applyFill="1" applyBorder="1" applyAlignment="1">
      <alignment horizontal="center" vertical="center" wrapText="1" readingOrder="1"/>
    </xf>
    <xf numFmtId="0" fontId="26" fillId="8" borderId="11" xfId="0" applyFont="1" applyFill="1" applyBorder="1" applyAlignment="1">
      <alignment horizontal="center" vertical="center" wrapText="1" readingOrder="1"/>
    </xf>
    <xf numFmtId="0" fontId="94" fillId="8" borderId="6" xfId="0" applyFont="1" applyFill="1" applyBorder="1" applyAlignment="1">
      <alignment horizontal="center" vertical="center" wrapText="1" readingOrder="1"/>
    </xf>
    <xf numFmtId="0" fontId="23" fillId="0" borderId="9" xfId="0" applyFont="1" applyBorder="1" applyAlignment="1">
      <alignment horizontal="justify" vertical="center" wrapText="1"/>
    </xf>
    <xf numFmtId="0" fontId="23" fillId="0" borderId="13" xfId="0" applyFont="1" applyBorder="1" applyAlignment="1">
      <alignment horizontal="justify" vertical="center" wrapText="1"/>
    </xf>
    <xf numFmtId="0" fontId="19" fillId="0" borderId="9" xfId="4" applyFont="1" applyBorder="1" applyAlignment="1" applyProtection="1">
      <alignment horizontal="center" vertical="center" wrapText="1"/>
      <protection locked="0"/>
    </xf>
    <xf numFmtId="0" fontId="19" fillId="0" borderId="11" xfId="4" applyFont="1" applyBorder="1" applyAlignment="1" applyProtection="1">
      <alignment horizontal="center" vertical="center" wrapText="1"/>
      <protection locked="0"/>
    </xf>
    <xf numFmtId="0" fontId="19" fillId="0" borderId="13" xfId="4" applyFont="1" applyBorder="1" applyAlignment="1" applyProtection="1">
      <alignment horizontal="center" vertical="center" wrapText="1"/>
      <protection locked="0"/>
    </xf>
    <xf numFmtId="0" fontId="29" fillId="8" borderId="6" xfId="0" applyFont="1" applyFill="1" applyBorder="1" applyAlignment="1">
      <alignment horizontal="center" vertical="top" wrapText="1" readingOrder="1"/>
    </xf>
    <xf numFmtId="1" fontId="23" fillId="0" borderId="33" xfId="0" applyNumberFormat="1" applyFont="1" applyBorder="1" applyAlignment="1">
      <alignment horizontal="center" vertical="center" wrapText="1" readingOrder="1"/>
    </xf>
    <xf numFmtId="1" fontId="26" fillId="8" borderId="9" xfId="0" applyNumberFormat="1" applyFont="1" applyFill="1" applyBorder="1" applyAlignment="1">
      <alignment horizontal="center" vertical="center" wrapText="1" readingOrder="1"/>
    </xf>
    <xf numFmtId="1" fontId="26" fillId="8" borderId="11" xfId="0" applyNumberFormat="1" applyFont="1" applyFill="1" applyBorder="1" applyAlignment="1">
      <alignment horizontal="center" vertical="center" wrapText="1" readingOrder="1"/>
    </xf>
    <xf numFmtId="1" fontId="26" fillId="8" borderId="13" xfId="0" applyNumberFormat="1" applyFont="1" applyFill="1" applyBorder="1" applyAlignment="1">
      <alignment horizontal="center" vertical="center" wrapText="1" readingOrder="1"/>
    </xf>
    <xf numFmtId="0" fontId="26" fillId="8" borderId="9" xfId="0" applyFont="1" applyFill="1" applyBorder="1" applyAlignment="1">
      <alignment horizontal="center" vertical="center" wrapText="1" readingOrder="1"/>
    </xf>
    <xf numFmtId="0" fontId="26" fillId="8" borderId="13" xfId="0" applyFont="1" applyFill="1" applyBorder="1" applyAlignment="1">
      <alignment horizontal="center" vertical="center" wrapText="1" readingOrder="1"/>
    </xf>
    <xf numFmtId="0" fontId="26" fillId="8" borderId="9" xfId="0" applyFont="1" applyFill="1" applyBorder="1" applyAlignment="1">
      <alignment horizontal="center" vertical="center" wrapText="1"/>
    </xf>
    <xf numFmtId="0" fontId="26" fillId="8" borderId="11" xfId="0" applyFont="1" applyFill="1" applyBorder="1" applyAlignment="1">
      <alignment horizontal="center" vertical="center" wrapText="1"/>
    </xf>
    <xf numFmtId="0" fontId="26" fillId="8" borderId="13" xfId="0" applyFont="1" applyFill="1" applyBorder="1" applyAlignment="1">
      <alignment horizontal="center" vertical="center" wrapText="1"/>
    </xf>
    <xf numFmtId="0" fontId="90" fillId="5" borderId="6" xfId="0" applyFont="1" applyFill="1" applyBorder="1" applyAlignment="1">
      <alignment horizontal="center" vertical="center" wrapText="1"/>
    </xf>
    <xf numFmtId="0" fontId="128" fillId="8" borderId="11" xfId="0" applyFont="1" applyFill="1" applyBorder="1" applyAlignment="1">
      <alignment horizontal="center" vertical="center" wrapText="1" readingOrder="1"/>
    </xf>
    <xf numFmtId="0" fontId="128" fillId="8" borderId="13" xfId="0" applyFont="1" applyFill="1" applyBorder="1" applyAlignment="1">
      <alignment horizontal="center" vertical="center" wrapText="1" readingOrder="1"/>
    </xf>
    <xf numFmtId="1" fontId="126" fillId="8" borderId="9" xfId="0" applyNumberFormat="1" applyFont="1" applyFill="1" applyBorder="1" applyAlignment="1">
      <alignment horizontal="center" vertical="center" wrapText="1" readingOrder="1"/>
    </xf>
    <xf numFmtId="1" fontId="126" fillId="8" borderId="11" xfId="0" applyNumberFormat="1" applyFont="1" applyFill="1" applyBorder="1" applyAlignment="1">
      <alignment horizontal="center" vertical="center" wrapText="1" readingOrder="1"/>
    </xf>
    <xf numFmtId="1" fontId="126" fillId="8" borderId="13" xfId="0" applyNumberFormat="1" applyFont="1" applyFill="1" applyBorder="1" applyAlignment="1">
      <alignment horizontal="center" vertical="center" wrapText="1" readingOrder="1"/>
    </xf>
    <xf numFmtId="0" fontId="23" fillId="0" borderId="9" xfId="0" applyFont="1" applyBorder="1" applyAlignment="1">
      <alignment horizontal="left" vertical="center" wrapText="1"/>
    </xf>
    <xf numFmtId="0" fontId="23" fillId="0" borderId="13" xfId="0" applyFont="1" applyBorder="1" applyAlignment="1">
      <alignment horizontal="left" vertical="center" wrapText="1"/>
    </xf>
    <xf numFmtId="0" fontId="23" fillId="0" borderId="11" xfId="0" applyFont="1" applyBorder="1" applyAlignment="1">
      <alignment horizontal="left" vertical="center" wrapText="1"/>
    </xf>
    <xf numFmtId="0" fontId="23" fillId="0" borderId="9" xfId="0" applyFont="1" applyBorder="1" applyAlignment="1">
      <alignment horizontal="center" vertical="top" wrapText="1"/>
    </xf>
    <xf numFmtId="0" fontId="23" fillId="0" borderId="13" xfId="0" applyFont="1" applyBorder="1" applyAlignment="1">
      <alignment horizontal="center" vertical="top" wrapText="1"/>
    </xf>
    <xf numFmtId="0" fontId="126" fillId="0" borderId="9" xfId="0" applyFont="1" applyBorder="1" applyAlignment="1">
      <alignment horizontal="left" vertical="center" wrapText="1" readingOrder="1"/>
    </xf>
    <xf numFmtId="0" fontId="126" fillId="0" borderId="13" xfId="0" applyFont="1" applyBorder="1" applyAlignment="1">
      <alignment horizontal="left" vertical="center" wrapText="1" readingOrder="1"/>
    </xf>
    <xf numFmtId="0" fontId="22" fillId="0" borderId="119" xfId="0" applyFont="1" applyBorder="1" applyAlignment="1">
      <alignment horizontal="left" vertical="center" wrapText="1"/>
    </xf>
    <xf numFmtId="0" fontId="126" fillId="0" borderId="2" xfId="0" applyFont="1" applyBorder="1" applyAlignment="1">
      <alignment horizontal="center" vertical="center" wrapText="1" readingOrder="1"/>
    </xf>
    <xf numFmtId="0" fontId="126" fillId="0" borderId="4" xfId="0" applyFont="1" applyBorder="1" applyAlignment="1">
      <alignment horizontal="center" vertical="center" wrapText="1" readingOrder="1"/>
    </xf>
    <xf numFmtId="0" fontId="126" fillId="0" borderId="27" xfId="0" applyFont="1" applyBorder="1" applyAlignment="1">
      <alignment horizontal="center" vertical="center" wrapText="1" readingOrder="1"/>
    </xf>
    <xf numFmtId="0" fontId="126" fillId="0" borderId="6" xfId="0" applyFont="1" applyBorder="1" applyAlignment="1">
      <alignment horizontal="center" vertical="center" wrapText="1" readingOrder="1"/>
    </xf>
    <xf numFmtId="0" fontId="23" fillId="0" borderId="9" xfId="0" applyFont="1" applyBorder="1" applyAlignment="1">
      <alignment horizontal="left" vertical="top" wrapText="1"/>
    </xf>
    <xf numFmtId="0" fontId="23" fillId="0" borderId="11" xfId="0" applyFont="1" applyBorder="1" applyAlignment="1">
      <alignment horizontal="left" vertical="top" wrapText="1"/>
    </xf>
    <xf numFmtId="1" fontId="23" fillId="0" borderId="9" xfId="0" applyNumberFormat="1" applyFont="1" applyBorder="1" applyAlignment="1">
      <alignment horizontal="center" vertical="center" readingOrder="1"/>
    </xf>
    <xf numFmtId="1" fontId="23" fillId="0" borderId="11" xfId="0" applyNumberFormat="1" applyFont="1" applyBorder="1" applyAlignment="1">
      <alignment horizontal="center" vertical="center" readingOrder="1"/>
    </xf>
    <xf numFmtId="1" fontId="23" fillId="0" borderId="13" xfId="0" applyNumberFormat="1" applyFont="1" applyBorder="1" applyAlignment="1">
      <alignment horizontal="center" vertical="center" readingOrder="1"/>
    </xf>
    <xf numFmtId="0" fontId="126" fillId="0" borderId="3" xfId="0" applyFont="1" applyBorder="1" applyAlignment="1">
      <alignment horizontal="center" vertical="center" wrapText="1" readingOrder="1"/>
    </xf>
    <xf numFmtId="164" fontId="26" fillId="0" borderId="9" xfId="1" applyNumberFormat="1" applyFont="1" applyBorder="1" applyAlignment="1">
      <alignment horizontal="center" vertical="center" wrapText="1" readingOrder="1"/>
    </xf>
    <xf numFmtId="164" fontId="26" fillId="0" borderId="11" xfId="1" applyNumberFormat="1" applyFont="1" applyBorder="1" applyAlignment="1">
      <alignment horizontal="center" vertical="center" wrapText="1" readingOrder="1"/>
    </xf>
    <xf numFmtId="164" fontId="26" fillId="0" borderId="13" xfId="1" applyNumberFormat="1" applyFont="1" applyBorder="1" applyAlignment="1">
      <alignment horizontal="center" vertical="center" wrapText="1" readingOrder="1"/>
    </xf>
  </cellXfs>
  <cellStyles count="11">
    <cellStyle name="Énfasis1" xfId="2" builtinId="29"/>
    <cellStyle name="Énfasis1 2" xfId="7" xr:uid="{00000000-0005-0000-0000-000001000000}"/>
    <cellStyle name="Millares" xfId="10" builtinId="3"/>
    <cellStyle name="Normal" xfId="0" builtinId="0"/>
    <cellStyle name="Normal 2 2" xfId="4" xr:uid="{00000000-0005-0000-0000-000004000000}"/>
    <cellStyle name="Normal 2 6" xfId="5" xr:uid="{00000000-0005-0000-0000-000005000000}"/>
    <cellStyle name="Normal 3" xfId="9" xr:uid="{00000000-0005-0000-0000-000006000000}"/>
    <cellStyle name="Porcentaje" xfId="1" builtinId="5"/>
    <cellStyle name="Porcentaje 2" xfId="6" xr:uid="{00000000-0005-0000-0000-000008000000}"/>
    <cellStyle name="Porcentaje 4" xfId="3" xr:uid="{00000000-0005-0000-0000-000009000000}"/>
    <cellStyle name="Porcentaje 4 3" xfId="8" xr:uid="{00000000-0005-0000-0000-00000A000000}"/>
  </cellStyles>
  <dxfs count="0"/>
  <tableStyles count="0" defaultTableStyle="TableStyleMedium2" defaultPivotStyle="PivotStyleLight16"/>
  <colors>
    <mruColors>
      <color rgb="FFCCFFCC"/>
      <color rgb="FFEEE64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22678</xdr:colOff>
      <xdr:row>1</xdr:row>
      <xdr:rowOff>231689</xdr:rowOff>
    </xdr:from>
    <xdr:ext cx="4929505" cy="2963795"/>
    <xdr:pic>
      <xdr:nvPicPr>
        <xdr:cNvPr id="2" name="Imagen 1" descr="Logotipo, nombre de la empresa&#10;&#10;Descripción generada automáticamente">
          <a:extLst>
            <a:ext uri="{FF2B5EF4-FFF2-40B4-BE49-F238E27FC236}">
              <a16:creationId xmlns:a16="http://schemas.microsoft.com/office/drawing/2014/main" id="{F67A3F46-D2ED-4999-A56D-974ABFE0392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16098" y="1016549"/>
          <a:ext cx="4929505" cy="2963795"/>
        </a:xfrm>
        <a:prstGeom prst="rect">
          <a:avLst/>
        </a:prstGeom>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1BB6B2-AADB-4A83-9E85-1732E1E35A80}">
  <dimension ref="A1:AD339"/>
  <sheetViews>
    <sheetView tabSelected="1" zoomScale="41" zoomScaleNormal="41" workbookViewId="0">
      <selection activeCell="E1" sqref="E1"/>
    </sheetView>
  </sheetViews>
  <sheetFormatPr baseColWidth="10" defaultColWidth="11.42578125" defaultRowHeight="15"/>
  <cols>
    <col min="1" max="1" width="10.140625" style="14" customWidth="1"/>
    <col min="2" max="2" width="255.7109375" customWidth="1"/>
    <col min="3" max="3" width="52.28515625" style="14" customWidth="1"/>
    <col min="4" max="4" width="94.42578125" style="14" customWidth="1"/>
    <col min="5" max="5" width="8.42578125" style="14" customWidth="1"/>
    <col min="6" max="30" width="11.42578125" style="14"/>
  </cols>
  <sheetData>
    <row r="1" spans="1:5" ht="62.25" customHeight="1" thickBot="1">
      <c r="A1" s="281"/>
      <c r="B1" s="282"/>
      <c r="C1" s="283"/>
      <c r="D1" s="283"/>
      <c r="E1" s="284"/>
    </row>
    <row r="2" spans="1:5" ht="409.5" customHeight="1">
      <c r="A2" s="285"/>
      <c r="B2" s="618" t="s">
        <v>1153</v>
      </c>
      <c r="C2" s="619"/>
      <c r="D2" s="620"/>
      <c r="E2" s="286"/>
    </row>
    <row r="3" spans="1:5" ht="381.75" customHeight="1">
      <c r="A3" s="285"/>
      <c r="B3" s="621"/>
      <c r="C3" s="622"/>
      <c r="D3" s="623"/>
      <c r="E3" s="286"/>
    </row>
    <row r="4" spans="1:5" ht="12.75" customHeight="1">
      <c r="A4" s="285"/>
      <c r="B4" s="621"/>
      <c r="C4" s="622"/>
      <c r="D4" s="623"/>
      <c r="E4" s="286"/>
    </row>
    <row r="5" spans="1:5" ht="15.75" thickBot="1">
      <c r="A5" s="285"/>
      <c r="B5" s="624"/>
      <c r="C5" s="625"/>
      <c r="D5" s="626"/>
      <c r="E5" s="286"/>
    </row>
    <row r="6" spans="1:5" ht="53.25" customHeight="1">
      <c r="A6" s="287"/>
      <c r="B6" s="288"/>
      <c r="C6" s="289"/>
      <c r="D6" s="289"/>
      <c r="E6" s="290"/>
    </row>
    <row r="7" spans="1:5" s="14" customFormat="1"/>
    <row r="8" spans="1:5" s="14" customFormat="1"/>
    <row r="9" spans="1:5" s="14" customFormat="1"/>
    <row r="10" spans="1:5" s="14" customFormat="1"/>
    <row r="11" spans="1:5" s="14" customFormat="1"/>
    <row r="12" spans="1:5" s="14" customFormat="1"/>
    <row r="13" spans="1:5" s="14" customFormat="1"/>
    <row r="14" spans="1:5" s="14" customFormat="1"/>
    <row r="15" spans="1:5" s="14" customFormat="1"/>
    <row r="16" spans="1:5" s="14" customFormat="1"/>
    <row r="17" s="14" customFormat="1"/>
    <row r="18" s="14" customFormat="1"/>
    <row r="19" s="14" customFormat="1"/>
    <row r="20" s="14" customFormat="1"/>
    <row r="21" s="14" customFormat="1"/>
    <row r="22" s="14" customFormat="1"/>
    <row r="23" s="14" customFormat="1"/>
    <row r="24" s="14" customFormat="1"/>
    <row r="25" s="14" customFormat="1"/>
    <row r="26" s="14" customFormat="1"/>
    <row r="27" s="14" customFormat="1"/>
    <row r="28" s="14" customFormat="1"/>
    <row r="29" s="14" customFormat="1"/>
    <row r="30" s="14" customFormat="1"/>
    <row r="31" s="14" customFormat="1"/>
    <row r="32" s="14" customFormat="1"/>
    <row r="33" s="14" customFormat="1"/>
    <row r="34" s="14" customFormat="1"/>
    <row r="35" s="14" customFormat="1"/>
    <row r="36" s="14" customFormat="1"/>
    <row r="37" s="14" customFormat="1"/>
    <row r="38" s="14" customFormat="1"/>
    <row r="39" s="14" customFormat="1"/>
    <row r="40" s="14" customFormat="1"/>
    <row r="41" s="14" customFormat="1"/>
    <row r="42" s="14" customFormat="1"/>
    <row r="43" s="14" customFormat="1"/>
    <row r="44" s="14" customFormat="1"/>
    <row r="45" s="14" customFormat="1"/>
    <row r="46" s="14" customFormat="1"/>
    <row r="47" s="14" customFormat="1"/>
    <row r="48" s="14" customFormat="1"/>
    <row r="49" s="14" customFormat="1"/>
    <row r="50" s="14" customFormat="1"/>
    <row r="51" s="14" customFormat="1"/>
    <row r="52" s="14" customFormat="1"/>
    <row r="53" s="14" customFormat="1"/>
    <row r="54" s="14" customFormat="1"/>
    <row r="55" s="14" customFormat="1"/>
    <row r="56" s="14" customFormat="1"/>
    <row r="57" s="14" customFormat="1"/>
    <row r="58" s="14" customFormat="1"/>
    <row r="59" s="14" customFormat="1"/>
    <row r="60" s="14" customFormat="1"/>
    <row r="61" s="14" customFormat="1"/>
    <row r="62" s="14" customFormat="1"/>
    <row r="63" s="14" customFormat="1"/>
    <row r="64" s="14" customFormat="1"/>
    <row r="65" s="14" customFormat="1"/>
    <row r="66" s="14" customFormat="1"/>
    <row r="67" s="14" customFormat="1"/>
    <row r="68" s="14" customFormat="1"/>
    <row r="69" s="14" customFormat="1"/>
    <row r="70" s="14" customFormat="1"/>
    <row r="71" s="14" customFormat="1"/>
    <row r="72" s="14" customFormat="1"/>
    <row r="73" s="14" customFormat="1"/>
    <row r="74" s="14" customFormat="1"/>
    <row r="75" s="14" customFormat="1"/>
    <row r="76" s="14" customFormat="1"/>
    <row r="77" s="14" customFormat="1"/>
    <row r="78" s="14" customFormat="1"/>
    <row r="79" s="14" customFormat="1"/>
    <row r="80" s="14" customFormat="1"/>
    <row r="81" s="14" customFormat="1"/>
    <row r="82" s="14" customFormat="1"/>
    <row r="83" s="14" customFormat="1"/>
    <row r="84" s="14" customFormat="1"/>
    <row r="85" s="14" customFormat="1"/>
    <row r="86" s="14" customFormat="1"/>
    <row r="87" s="14" customFormat="1"/>
    <row r="88" s="14" customFormat="1"/>
    <row r="89" s="14" customFormat="1"/>
    <row r="90" s="14" customFormat="1"/>
    <row r="91" s="14" customFormat="1"/>
    <row r="92" s="14" customFormat="1"/>
    <row r="93" s="14" customFormat="1"/>
    <row r="94" s="14" customFormat="1"/>
    <row r="95" s="14" customFormat="1"/>
    <row r="96" s="14" customFormat="1"/>
    <row r="97" s="14" customFormat="1"/>
    <row r="98" s="14" customFormat="1"/>
    <row r="99" s="14" customFormat="1"/>
    <row r="100" s="14" customFormat="1"/>
    <row r="101" s="14" customFormat="1"/>
    <row r="102" s="14" customFormat="1"/>
    <row r="103" s="14" customFormat="1"/>
    <row r="104" s="14" customFormat="1"/>
    <row r="105" s="14" customFormat="1"/>
    <row r="106" s="14" customFormat="1"/>
    <row r="107" s="14" customFormat="1"/>
    <row r="108" s="14" customFormat="1"/>
    <row r="109" s="14" customFormat="1"/>
    <row r="110" s="14" customFormat="1"/>
    <row r="111" s="14" customFormat="1"/>
    <row r="112" s="14" customFormat="1"/>
    <row r="113" s="14" customFormat="1"/>
    <row r="114" s="14" customFormat="1"/>
    <row r="115" s="14" customFormat="1"/>
    <row r="116" s="14" customFormat="1"/>
    <row r="117" s="14" customFormat="1"/>
    <row r="118" s="14" customFormat="1"/>
    <row r="119" s="14" customFormat="1"/>
    <row r="120" s="14" customFormat="1"/>
    <row r="121" s="14" customFormat="1"/>
    <row r="122" s="14" customFormat="1"/>
    <row r="123" s="14" customFormat="1"/>
    <row r="124" s="14" customFormat="1"/>
    <row r="125" s="14" customFormat="1"/>
    <row r="126" s="14" customFormat="1"/>
    <row r="127" s="14" customFormat="1"/>
    <row r="128" s="14" customFormat="1"/>
    <row r="129" s="14" customFormat="1"/>
    <row r="130" s="14" customFormat="1"/>
    <row r="131" s="14" customFormat="1"/>
    <row r="132" s="14" customFormat="1"/>
    <row r="133" s="14" customFormat="1"/>
    <row r="134" s="14" customFormat="1"/>
    <row r="135" s="14" customFormat="1"/>
    <row r="136" s="14" customFormat="1"/>
    <row r="137" s="14" customFormat="1"/>
    <row r="138" s="14" customFormat="1"/>
    <row r="139" s="14" customFormat="1"/>
    <row r="140" s="14" customFormat="1"/>
    <row r="141" s="14" customFormat="1"/>
    <row r="142" s="14" customFormat="1"/>
    <row r="143" s="14" customFormat="1"/>
    <row r="144" s="14" customFormat="1"/>
    <row r="145" s="14" customFormat="1"/>
    <row r="146" s="14" customFormat="1"/>
    <row r="147" s="14" customFormat="1"/>
    <row r="148" s="14" customFormat="1"/>
    <row r="149" s="14" customFormat="1"/>
    <row r="150" s="14" customFormat="1"/>
    <row r="151" s="14" customFormat="1"/>
    <row r="152" s="14" customFormat="1"/>
    <row r="153" s="14" customFormat="1"/>
    <row r="154" s="14" customFormat="1"/>
    <row r="155" s="14" customFormat="1"/>
    <row r="156" s="14" customFormat="1"/>
    <row r="157" s="14" customFormat="1"/>
    <row r="158" s="14" customFormat="1"/>
    <row r="159" s="14" customFormat="1"/>
    <row r="160" s="14" customFormat="1"/>
    <row r="161" s="14" customFormat="1"/>
    <row r="162" s="14" customFormat="1"/>
    <row r="163" s="14" customFormat="1"/>
    <row r="164" s="14" customFormat="1"/>
    <row r="165" s="14" customFormat="1"/>
    <row r="166" s="14" customFormat="1"/>
    <row r="167" s="14" customFormat="1"/>
    <row r="168" s="14" customFormat="1"/>
    <row r="169" s="14" customFormat="1"/>
    <row r="170" s="14" customFormat="1"/>
    <row r="171" s="14" customFormat="1"/>
    <row r="172" s="14" customFormat="1"/>
    <row r="173" s="14" customFormat="1"/>
    <row r="174" s="14" customFormat="1"/>
    <row r="175" s="14" customFormat="1"/>
    <row r="176" s="14" customFormat="1"/>
    <row r="177" s="14" customFormat="1"/>
    <row r="178" s="14" customFormat="1"/>
    <row r="179" s="14" customFormat="1"/>
    <row r="180" s="14" customFormat="1"/>
    <row r="181" s="14" customFormat="1"/>
    <row r="182" s="14" customFormat="1"/>
    <row r="183" s="14" customFormat="1"/>
    <row r="184" s="14" customFormat="1"/>
    <row r="185" s="14" customFormat="1"/>
    <row r="186" s="14" customFormat="1"/>
    <row r="187" s="14" customFormat="1"/>
    <row r="188" s="14" customFormat="1"/>
    <row r="189" s="14" customFormat="1"/>
    <row r="190" s="14" customFormat="1"/>
    <row r="191" s="14" customFormat="1"/>
    <row r="192" s="14" customFormat="1"/>
    <row r="193" s="14" customFormat="1"/>
    <row r="194" s="14" customFormat="1"/>
    <row r="195" s="14" customFormat="1"/>
    <row r="196" s="14" customFormat="1"/>
    <row r="197" s="14" customFormat="1"/>
    <row r="198" s="14" customFormat="1"/>
    <row r="199" s="14" customFormat="1"/>
    <row r="200" s="14" customFormat="1"/>
    <row r="201" s="14" customFormat="1"/>
    <row r="202" s="14" customFormat="1"/>
    <row r="203" s="14" customFormat="1"/>
    <row r="204" s="14" customFormat="1"/>
    <row r="205" s="14" customFormat="1"/>
    <row r="206" s="14" customFormat="1"/>
    <row r="207" s="14" customFormat="1"/>
    <row r="208" s="14" customFormat="1"/>
    <row r="209" s="14" customFormat="1"/>
    <row r="210" s="14" customFormat="1"/>
    <row r="211" s="14" customFormat="1"/>
    <row r="212" s="14" customFormat="1"/>
    <row r="213" s="14" customFormat="1"/>
    <row r="214" s="14" customFormat="1"/>
    <row r="215" s="14" customFormat="1"/>
    <row r="216" s="14" customFormat="1"/>
    <row r="217" s="14" customFormat="1"/>
    <row r="218" s="14" customFormat="1"/>
    <row r="219" s="14" customFormat="1"/>
    <row r="220" s="14" customFormat="1"/>
    <row r="221" s="14" customFormat="1"/>
    <row r="222" s="14" customFormat="1"/>
    <row r="223" s="14" customFormat="1"/>
    <row r="224" s="14" customFormat="1"/>
    <row r="225" s="14" customFormat="1"/>
    <row r="226" s="14" customFormat="1"/>
    <row r="227" s="14" customFormat="1"/>
    <row r="228" s="14" customFormat="1"/>
    <row r="229" s="14" customFormat="1"/>
    <row r="230" s="14" customFormat="1"/>
    <row r="231" s="14" customFormat="1"/>
    <row r="232" s="14" customFormat="1"/>
    <row r="233" s="14" customFormat="1"/>
    <row r="234" s="14" customFormat="1"/>
    <row r="235" s="14" customFormat="1"/>
    <row r="236" s="14" customFormat="1"/>
    <row r="237" s="14" customFormat="1"/>
    <row r="238" s="14" customFormat="1"/>
    <row r="239" s="14" customFormat="1"/>
    <row r="240" s="14" customFormat="1"/>
    <row r="241" s="14" customFormat="1"/>
    <row r="242" s="14" customFormat="1"/>
    <row r="243" s="14" customFormat="1"/>
    <row r="244" s="14" customFormat="1"/>
    <row r="245" s="14" customFormat="1"/>
    <row r="246" s="14" customFormat="1"/>
    <row r="247" s="14" customFormat="1"/>
    <row r="248" s="14" customFormat="1"/>
    <row r="249" s="14" customFormat="1"/>
    <row r="250" s="14" customFormat="1"/>
    <row r="251" s="14" customFormat="1"/>
    <row r="252" s="14" customFormat="1"/>
    <row r="253" s="14" customFormat="1"/>
    <row r="254" s="14" customFormat="1"/>
    <row r="255" s="14" customFormat="1"/>
    <row r="256" s="14" customFormat="1"/>
    <row r="257" s="14" customFormat="1"/>
    <row r="258" s="14" customFormat="1"/>
    <row r="259" s="14" customFormat="1"/>
    <row r="260" s="14" customFormat="1"/>
    <row r="261" s="14" customFormat="1"/>
    <row r="262" s="14" customFormat="1"/>
    <row r="263" s="14" customFormat="1"/>
    <row r="264" s="14" customFormat="1"/>
    <row r="265" s="14" customFormat="1"/>
    <row r="266" s="14" customFormat="1"/>
    <row r="267" s="14" customFormat="1"/>
    <row r="268" s="14" customFormat="1"/>
    <row r="269" s="14" customFormat="1"/>
    <row r="270" s="14" customFormat="1"/>
    <row r="271" s="14" customFormat="1"/>
    <row r="272" s="14" customFormat="1"/>
    <row r="273" s="14" customFormat="1"/>
    <row r="274" s="14" customFormat="1"/>
    <row r="275" s="14" customFormat="1"/>
    <row r="276" s="14" customFormat="1"/>
    <row r="277" s="14" customFormat="1"/>
    <row r="278" s="14" customFormat="1"/>
    <row r="279" s="14" customFormat="1"/>
    <row r="280" s="14" customFormat="1"/>
    <row r="281" s="14" customFormat="1"/>
    <row r="282" s="14" customFormat="1"/>
    <row r="283" s="14" customFormat="1"/>
    <row r="284" s="14" customFormat="1"/>
    <row r="285" s="14" customFormat="1"/>
    <row r="286" s="14" customFormat="1"/>
    <row r="287" s="14" customFormat="1"/>
    <row r="288" s="14" customFormat="1"/>
    <row r="289" s="14" customFormat="1"/>
    <row r="290" s="14" customFormat="1"/>
    <row r="291" s="14" customFormat="1"/>
    <row r="292" s="14" customFormat="1"/>
    <row r="293" s="14" customFormat="1"/>
    <row r="294" s="14" customFormat="1"/>
    <row r="295" s="14" customFormat="1"/>
    <row r="296" s="14" customFormat="1"/>
    <row r="297" s="14" customFormat="1"/>
    <row r="298" s="14" customFormat="1"/>
    <row r="299" s="14" customFormat="1"/>
    <row r="300" s="14" customFormat="1"/>
    <row r="301" s="14" customFormat="1"/>
    <row r="302" s="14" customFormat="1"/>
    <row r="303" s="14" customFormat="1"/>
    <row r="304" s="14" customFormat="1"/>
    <row r="305" s="14" customFormat="1"/>
    <row r="306" s="14" customFormat="1"/>
    <row r="307" s="14" customFormat="1"/>
    <row r="308" s="14" customFormat="1"/>
    <row r="309" s="14" customFormat="1"/>
    <row r="310" s="14" customFormat="1"/>
    <row r="311" s="14" customFormat="1"/>
    <row r="312" s="14" customFormat="1"/>
    <row r="313" s="14" customFormat="1"/>
    <row r="314" s="14" customFormat="1"/>
    <row r="315" s="14" customFormat="1"/>
    <row r="316" s="14" customFormat="1"/>
    <row r="317" s="14" customFormat="1"/>
    <row r="318" s="14" customFormat="1"/>
    <row r="319" s="14" customFormat="1"/>
    <row r="320" s="14" customFormat="1"/>
    <row r="321" s="14" customFormat="1"/>
    <row r="322" s="14" customFormat="1"/>
    <row r="323" s="14" customFormat="1"/>
    <row r="324" s="14" customFormat="1"/>
    <row r="325" s="14" customFormat="1"/>
    <row r="326" s="14" customFormat="1"/>
    <row r="327" s="14" customFormat="1"/>
    <row r="328" s="14" customFormat="1"/>
    <row r="329" s="14" customFormat="1"/>
    <row r="330" s="14" customFormat="1"/>
    <row r="331" s="14" customFormat="1"/>
    <row r="332" s="14" customFormat="1"/>
    <row r="333" s="14" customFormat="1"/>
    <row r="334" s="14" customFormat="1"/>
    <row r="335" s="14" customFormat="1"/>
    <row r="336" s="14" customFormat="1"/>
    <row r="337" s="14" customFormat="1"/>
    <row r="338" s="14" customFormat="1"/>
    <row r="339" s="14" customFormat="1"/>
  </sheetData>
  <mergeCells count="1">
    <mergeCell ref="B2:D5"/>
  </mergeCells>
  <printOptions horizontalCentered="1"/>
  <pageMargins left="0" right="0" top="0.74803149606299213" bottom="0.74803149606299213" header="0.31496062992125984" footer="0.31496062992125984"/>
  <pageSetup scale="30"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0CF4B6-272D-4FDD-BC72-99C629CA3687}">
  <sheetPr>
    <tabColor theme="0"/>
  </sheetPr>
  <dimension ref="A1:BQ235"/>
  <sheetViews>
    <sheetView zoomScale="55" zoomScaleNormal="55" workbookViewId="0">
      <pane xSplit="6" ySplit="2" topLeftCell="G36" activePane="bottomRight" state="frozen"/>
      <selection pane="topRight" activeCell="G1" sqref="G1"/>
      <selection pane="bottomLeft" activeCell="A3" sqref="A3"/>
      <selection pane="bottomRight" activeCell="E37" sqref="E37:E40"/>
    </sheetView>
  </sheetViews>
  <sheetFormatPr baseColWidth="10" defaultColWidth="27.140625" defaultRowHeight="15.75" outlineLevelCol="1"/>
  <cols>
    <col min="1" max="1" width="27.140625" style="319" customWidth="1"/>
    <col min="2" max="2" width="18.28515625" style="8" customWidth="1" outlineLevel="1"/>
    <col min="3" max="3" width="25.28515625" style="8" customWidth="1" outlineLevel="1"/>
    <col min="4" max="4" width="28.5703125" style="8" customWidth="1" outlineLevel="1"/>
    <col min="5" max="5" width="28.28515625" style="320" customWidth="1"/>
    <col min="6" max="6" width="10.7109375" style="320" customWidth="1"/>
    <col min="7" max="7" width="29.7109375" style="9" customWidth="1"/>
    <col min="8" max="8" width="28.7109375" style="9" customWidth="1"/>
    <col min="9" max="9" width="10.7109375" style="321" customWidth="1" outlineLevel="1"/>
    <col min="10" max="10" width="50" style="10" customWidth="1"/>
    <col min="11" max="12" width="10.7109375" style="9" customWidth="1"/>
    <col min="13" max="25" width="10.7109375" style="8" customWidth="1"/>
    <col min="26" max="26" width="27.140625" style="168"/>
    <col min="27" max="27" width="27.140625" style="316"/>
    <col min="28" max="28" width="27.140625" style="168"/>
    <col min="29" max="43" width="27.140625" style="13"/>
    <col min="44" max="16384" width="27.140625" style="7"/>
  </cols>
  <sheetData>
    <row r="1" spans="1:43" s="201" customFormat="1" ht="36" customHeight="1">
      <c r="A1" s="526" t="s">
        <v>0</v>
      </c>
      <c r="B1" s="850" t="s">
        <v>1</v>
      </c>
      <c r="C1" s="850"/>
      <c r="D1" s="526" t="s">
        <v>24</v>
      </c>
      <c r="E1" s="1297"/>
      <c r="F1" s="1297"/>
      <c r="G1" s="1297"/>
      <c r="H1" s="1297"/>
      <c r="I1" s="1297"/>
      <c r="J1" s="1297"/>
      <c r="K1" s="1297"/>
      <c r="L1" s="1297"/>
      <c r="M1" s="1297"/>
      <c r="N1" s="1297"/>
      <c r="O1" s="1297"/>
      <c r="P1" s="1297"/>
      <c r="Q1" s="1297"/>
      <c r="R1" s="1297"/>
      <c r="S1" s="1297"/>
      <c r="T1" s="1297"/>
      <c r="U1" s="1297"/>
      <c r="V1" s="1297"/>
      <c r="W1" s="1297"/>
      <c r="X1" s="1297"/>
      <c r="Y1" s="1297"/>
      <c r="Z1" s="1297"/>
      <c r="AA1" s="1297"/>
      <c r="AB1" s="1297"/>
      <c r="AC1" s="200"/>
      <c r="AD1" s="200"/>
      <c r="AE1" s="200"/>
      <c r="AF1" s="200"/>
      <c r="AG1" s="200"/>
      <c r="AH1" s="200"/>
      <c r="AI1" s="200"/>
      <c r="AJ1" s="200"/>
      <c r="AK1" s="200"/>
      <c r="AL1" s="200"/>
      <c r="AM1" s="200"/>
      <c r="AN1" s="200"/>
      <c r="AO1" s="200"/>
      <c r="AP1" s="200"/>
      <c r="AQ1" s="200"/>
    </row>
    <row r="2" spans="1:43" ht="55.9" customHeight="1">
      <c r="A2" s="302" t="s">
        <v>2</v>
      </c>
      <c r="B2" s="303" t="s">
        <v>3</v>
      </c>
      <c r="C2" s="303" t="s">
        <v>71</v>
      </c>
      <c r="D2" s="304" t="s">
        <v>4</v>
      </c>
      <c r="E2" s="305" t="s">
        <v>434</v>
      </c>
      <c r="F2" s="16" t="s">
        <v>72</v>
      </c>
      <c r="G2" s="531" t="s">
        <v>6</v>
      </c>
      <c r="H2" s="531" t="s">
        <v>7</v>
      </c>
      <c r="I2" s="306" t="s">
        <v>8</v>
      </c>
      <c r="J2" s="531" t="s">
        <v>9</v>
      </c>
      <c r="K2" s="1768" t="s">
        <v>10</v>
      </c>
      <c r="L2" s="1768"/>
      <c r="M2" s="307">
        <v>45717</v>
      </c>
      <c r="N2" s="307">
        <v>45809</v>
      </c>
      <c r="O2" s="307">
        <v>45901</v>
      </c>
      <c r="P2" s="307">
        <v>45992</v>
      </c>
      <c r="Q2" s="48" t="s">
        <v>11</v>
      </c>
      <c r="R2" s="48" t="s">
        <v>12</v>
      </c>
      <c r="S2" s="48" t="s">
        <v>13</v>
      </c>
      <c r="T2" s="48" t="s">
        <v>14</v>
      </c>
      <c r="U2" s="48" t="s">
        <v>15</v>
      </c>
      <c r="V2" s="48" t="s">
        <v>16</v>
      </c>
      <c r="W2" s="48" t="s">
        <v>17</v>
      </c>
      <c r="X2" s="48" t="s">
        <v>18</v>
      </c>
      <c r="Y2" s="48" t="s">
        <v>19</v>
      </c>
      <c r="Z2" s="30" t="s">
        <v>26</v>
      </c>
      <c r="AA2" s="34" t="s">
        <v>20</v>
      </c>
      <c r="AB2" s="30" t="s">
        <v>21</v>
      </c>
    </row>
    <row r="3" spans="1:43" ht="35.450000000000003" customHeight="1">
      <c r="A3" s="1632" t="s">
        <v>353</v>
      </c>
      <c r="B3" s="1755" t="s">
        <v>354</v>
      </c>
      <c r="C3" s="1750" t="s">
        <v>355</v>
      </c>
      <c r="D3" s="1758" t="s">
        <v>356</v>
      </c>
      <c r="E3" s="918" t="s">
        <v>357</v>
      </c>
      <c r="F3" s="1759">
        <v>118</v>
      </c>
      <c r="G3" s="948" t="s">
        <v>835</v>
      </c>
      <c r="H3" s="939" t="s">
        <v>358</v>
      </c>
      <c r="I3" s="1596">
        <f>+MAX(V3:Y12)</f>
        <v>0</v>
      </c>
      <c r="J3" s="1706" t="s">
        <v>359</v>
      </c>
      <c r="K3" s="445">
        <v>0.15</v>
      </c>
      <c r="L3" s="565" t="s">
        <v>22</v>
      </c>
      <c r="M3" s="560">
        <v>0.1</v>
      </c>
      <c r="N3" s="560">
        <v>0.4</v>
      </c>
      <c r="O3" s="560">
        <v>0.7</v>
      </c>
      <c r="P3" s="559">
        <v>1</v>
      </c>
      <c r="Q3" s="558">
        <f t="shared" ref="Q3:Q14" si="0">+SUM(M3:M3)*K3</f>
        <v>1.4999999999999999E-2</v>
      </c>
      <c r="R3" s="558">
        <f t="shared" ref="R3:R14" si="1">+SUM(N3:N3)*K3</f>
        <v>0.06</v>
      </c>
      <c r="S3" s="558">
        <f t="shared" ref="S3:S14" si="2">+SUM(O3:O3)*K3</f>
        <v>0.105</v>
      </c>
      <c r="T3" s="558">
        <f t="shared" ref="T3:T14" si="3">+SUM(P3:P3)*K3</f>
        <v>0.15</v>
      </c>
      <c r="U3" s="608">
        <f t="shared" ref="U3:U14" si="4">+MAX(Q3:T3)</f>
        <v>0.15</v>
      </c>
      <c r="V3" s="813">
        <f>+Q4+Q10+Q12+Q6+Q8</f>
        <v>0</v>
      </c>
      <c r="W3" s="813">
        <f>+R4+R10+R12+R6+R8</f>
        <v>0</v>
      </c>
      <c r="X3" s="813">
        <f>+S4+S10+S12+S6+S8</f>
        <v>0</v>
      </c>
      <c r="Y3" s="813">
        <f>+T4+T10+T12+T6+T8</f>
        <v>0</v>
      </c>
      <c r="Z3" s="1570" t="s">
        <v>77</v>
      </c>
      <c r="AA3" s="1725" t="s">
        <v>360</v>
      </c>
      <c r="AB3" s="1570" t="s">
        <v>361</v>
      </c>
    </row>
    <row r="4" spans="1:43" ht="28.9" customHeight="1">
      <c r="A4" s="1632"/>
      <c r="B4" s="1756"/>
      <c r="C4" s="1750"/>
      <c r="D4" s="1758"/>
      <c r="E4" s="919"/>
      <c r="F4" s="1039"/>
      <c r="G4" s="948"/>
      <c r="H4" s="939"/>
      <c r="I4" s="1596"/>
      <c r="J4" s="1706"/>
      <c r="K4" s="446">
        <v>0</v>
      </c>
      <c r="L4" s="556" t="s">
        <v>23</v>
      </c>
      <c r="M4" s="563">
        <v>0</v>
      </c>
      <c r="N4" s="563">
        <v>0</v>
      </c>
      <c r="O4" s="563">
        <v>0</v>
      </c>
      <c r="P4" s="562">
        <v>0</v>
      </c>
      <c r="Q4" s="554">
        <f t="shared" si="0"/>
        <v>0</v>
      </c>
      <c r="R4" s="554">
        <f t="shared" si="1"/>
        <v>0</v>
      </c>
      <c r="S4" s="554">
        <f t="shared" si="2"/>
        <v>0</v>
      </c>
      <c r="T4" s="554">
        <f t="shared" si="3"/>
        <v>0</v>
      </c>
      <c r="U4" s="611">
        <f t="shared" si="4"/>
        <v>0</v>
      </c>
      <c r="V4" s="813"/>
      <c r="W4" s="813"/>
      <c r="X4" s="813"/>
      <c r="Y4" s="813"/>
      <c r="Z4" s="1571"/>
      <c r="AA4" s="1704"/>
      <c r="AB4" s="1571"/>
    </row>
    <row r="5" spans="1:43" ht="28.9" customHeight="1">
      <c r="A5" s="1632"/>
      <c r="B5" s="1756"/>
      <c r="C5" s="1750"/>
      <c r="D5" s="1758"/>
      <c r="E5" s="919"/>
      <c r="F5" s="1039"/>
      <c r="G5" s="948"/>
      <c r="H5" s="939" t="s">
        <v>829</v>
      </c>
      <c r="I5" s="1596"/>
      <c r="J5" s="1706" t="s">
        <v>830</v>
      </c>
      <c r="K5" s="445">
        <v>0.4</v>
      </c>
      <c r="L5" s="565" t="s">
        <v>22</v>
      </c>
      <c r="M5" s="560">
        <v>0.25</v>
      </c>
      <c r="N5" s="560">
        <v>0.3</v>
      </c>
      <c r="O5" s="560">
        <v>0.75</v>
      </c>
      <c r="P5" s="559">
        <v>1</v>
      </c>
      <c r="Q5" s="558">
        <f t="shared" si="0"/>
        <v>0.1</v>
      </c>
      <c r="R5" s="558">
        <f t="shared" si="1"/>
        <v>0.12</v>
      </c>
      <c r="S5" s="558">
        <f t="shared" si="2"/>
        <v>0.30000000000000004</v>
      </c>
      <c r="T5" s="558">
        <f t="shared" si="3"/>
        <v>0.4</v>
      </c>
      <c r="U5" s="608">
        <f t="shared" si="4"/>
        <v>0.4</v>
      </c>
      <c r="V5" s="813"/>
      <c r="W5" s="813"/>
      <c r="X5" s="813"/>
      <c r="Y5" s="813"/>
      <c r="Z5" s="1571"/>
      <c r="AA5" s="1704"/>
      <c r="AB5" s="1571"/>
    </row>
    <row r="6" spans="1:43" ht="51.75" customHeight="1">
      <c r="A6" s="1632"/>
      <c r="B6" s="1756"/>
      <c r="C6" s="1750"/>
      <c r="D6" s="1758"/>
      <c r="E6" s="919"/>
      <c r="F6" s="1039"/>
      <c r="G6" s="948"/>
      <c r="H6" s="939"/>
      <c r="I6" s="1596"/>
      <c r="J6" s="1706"/>
      <c r="K6" s="446">
        <v>0</v>
      </c>
      <c r="L6" s="556" t="s">
        <v>23</v>
      </c>
      <c r="M6" s="563">
        <v>0</v>
      </c>
      <c r="N6" s="563">
        <v>0</v>
      </c>
      <c r="O6" s="563">
        <v>0</v>
      </c>
      <c r="P6" s="562">
        <v>0</v>
      </c>
      <c r="Q6" s="554">
        <f t="shared" si="0"/>
        <v>0</v>
      </c>
      <c r="R6" s="554">
        <f t="shared" si="1"/>
        <v>0</v>
      </c>
      <c r="S6" s="554">
        <f t="shared" si="2"/>
        <v>0</v>
      </c>
      <c r="T6" s="554">
        <f t="shared" si="3"/>
        <v>0</v>
      </c>
      <c r="U6" s="611">
        <f t="shared" si="4"/>
        <v>0</v>
      </c>
      <c r="V6" s="813"/>
      <c r="W6" s="813"/>
      <c r="X6" s="813"/>
      <c r="Y6" s="813"/>
      <c r="Z6" s="1571"/>
      <c r="AA6" s="1704"/>
      <c r="AB6" s="1571"/>
    </row>
    <row r="7" spans="1:43" ht="54.75" customHeight="1">
      <c r="A7" s="1632"/>
      <c r="B7" s="1756"/>
      <c r="C7" s="1750"/>
      <c r="D7" s="1758"/>
      <c r="E7" s="919"/>
      <c r="F7" s="1039"/>
      <c r="G7" s="948"/>
      <c r="H7" s="939" t="s">
        <v>362</v>
      </c>
      <c r="I7" s="1596"/>
      <c r="J7" s="1706" t="s">
        <v>831</v>
      </c>
      <c r="K7" s="445">
        <v>0.15</v>
      </c>
      <c r="L7" s="565" t="s">
        <v>22</v>
      </c>
      <c r="M7" s="564">
        <v>0.1</v>
      </c>
      <c r="N7" s="564">
        <v>0.4</v>
      </c>
      <c r="O7" s="560">
        <v>0.7</v>
      </c>
      <c r="P7" s="559">
        <v>1</v>
      </c>
      <c r="Q7" s="558">
        <f t="shared" si="0"/>
        <v>1.4999999999999999E-2</v>
      </c>
      <c r="R7" s="558">
        <f t="shared" si="1"/>
        <v>0.06</v>
      </c>
      <c r="S7" s="558">
        <f t="shared" si="2"/>
        <v>0.105</v>
      </c>
      <c r="T7" s="558">
        <f t="shared" si="3"/>
        <v>0.15</v>
      </c>
      <c r="U7" s="608">
        <f t="shared" si="4"/>
        <v>0.15</v>
      </c>
      <c r="V7" s="813"/>
      <c r="W7" s="813"/>
      <c r="X7" s="813"/>
      <c r="Y7" s="813"/>
      <c r="Z7" s="1571"/>
      <c r="AA7" s="1704"/>
      <c r="AB7" s="1571"/>
    </row>
    <row r="8" spans="1:43" ht="28.9" customHeight="1">
      <c r="A8" s="1632"/>
      <c r="B8" s="1756"/>
      <c r="C8" s="1750"/>
      <c r="D8" s="1758"/>
      <c r="E8" s="919"/>
      <c r="F8" s="1039"/>
      <c r="G8" s="948"/>
      <c r="H8" s="939"/>
      <c r="I8" s="1596"/>
      <c r="J8" s="1706"/>
      <c r="K8" s="446">
        <v>0</v>
      </c>
      <c r="L8" s="556" t="s">
        <v>23</v>
      </c>
      <c r="M8" s="563">
        <v>0</v>
      </c>
      <c r="N8" s="563">
        <v>0</v>
      </c>
      <c r="O8" s="563">
        <v>0</v>
      </c>
      <c r="P8" s="562">
        <v>0</v>
      </c>
      <c r="Q8" s="554">
        <f t="shared" si="0"/>
        <v>0</v>
      </c>
      <c r="R8" s="554">
        <f t="shared" si="1"/>
        <v>0</v>
      </c>
      <c r="S8" s="554">
        <f t="shared" si="2"/>
        <v>0</v>
      </c>
      <c r="T8" s="554">
        <f t="shared" si="3"/>
        <v>0</v>
      </c>
      <c r="U8" s="611">
        <f t="shared" si="4"/>
        <v>0</v>
      </c>
      <c r="V8" s="813"/>
      <c r="W8" s="813"/>
      <c r="X8" s="813"/>
      <c r="Y8" s="813"/>
      <c r="Z8" s="1571"/>
      <c r="AA8" s="1704"/>
      <c r="AB8" s="1571"/>
    </row>
    <row r="9" spans="1:43" ht="22.15" customHeight="1">
      <c r="A9" s="1632"/>
      <c r="B9" s="1756"/>
      <c r="C9" s="1750"/>
      <c r="D9" s="1758"/>
      <c r="E9" s="919"/>
      <c r="F9" s="1039"/>
      <c r="G9" s="948"/>
      <c r="H9" s="1753" t="s">
        <v>832</v>
      </c>
      <c r="I9" s="1596"/>
      <c r="J9" s="1706" t="s">
        <v>833</v>
      </c>
      <c r="K9" s="445">
        <v>0.15</v>
      </c>
      <c r="L9" s="565" t="s">
        <v>22</v>
      </c>
      <c r="M9" s="564">
        <v>0.1</v>
      </c>
      <c r="N9" s="564">
        <v>0.3</v>
      </c>
      <c r="O9" s="560">
        <v>0.6</v>
      </c>
      <c r="P9" s="559">
        <v>1</v>
      </c>
      <c r="Q9" s="558">
        <f t="shared" si="0"/>
        <v>1.4999999999999999E-2</v>
      </c>
      <c r="R9" s="558">
        <f t="shared" si="1"/>
        <v>4.4999999999999998E-2</v>
      </c>
      <c r="S9" s="558">
        <f t="shared" si="2"/>
        <v>0.09</v>
      </c>
      <c r="T9" s="558">
        <f t="shared" si="3"/>
        <v>0.15</v>
      </c>
      <c r="U9" s="608">
        <f t="shared" si="4"/>
        <v>0.15</v>
      </c>
      <c r="V9" s="813"/>
      <c r="W9" s="813"/>
      <c r="X9" s="813"/>
      <c r="Y9" s="813"/>
      <c r="Z9" s="1571"/>
      <c r="AA9" s="1704"/>
      <c r="AB9" s="1571"/>
    </row>
    <row r="10" spans="1:43" ht="24" customHeight="1">
      <c r="A10" s="1632"/>
      <c r="B10" s="1756"/>
      <c r="C10" s="1750"/>
      <c r="D10" s="1758"/>
      <c r="E10" s="919"/>
      <c r="F10" s="1039"/>
      <c r="G10" s="948"/>
      <c r="H10" s="1754"/>
      <c r="I10" s="1596"/>
      <c r="J10" s="1706"/>
      <c r="K10" s="446">
        <v>0</v>
      </c>
      <c r="L10" s="556" t="s">
        <v>23</v>
      </c>
      <c r="M10" s="563">
        <v>0</v>
      </c>
      <c r="N10" s="563">
        <v>0</v>
      </c>
      <c r="O10" s="563">
        <v>0</v>
      </c>
      <c r="P10" s="562">
        <v>0</v>
      </c>
      <c r="Q10" s="554">
        <f t="shared" si="0"/>
        <v>0</v>
      </c>
      <c r="R10" s="554">
        <f t="shared" si="1"/>
        <v>0</v>
      </c>
      <c r="S10" s="554">
        <f t="shared" si="2"/>
        <v>0</v>
      </c>
      <c r="T10" s="554">
        <f t="shared" si="3"/>
        <v>0</v>
      </c>
      <c r="U10" s="611">
        <f t="shared" si="4"/>
        <v>0</v>
      </c>
      <c r="V10" s="813"/>
      <c r="W10" s="813"/>
      <c r="X10" s="813"/>
      <c r="Y10" s="813"/>
      <c r="Z10" s="1571"/>
      <c r="AA10" s="1704"/>
      <c r="AB10" s="1571"/>
    </row>
    <row r="11" spans="1:43" ht="25.9" customHeight="1">
      <c r="A11" s="1632"/>
      <c r="B11" s="1756"/>
      <c r="C11" s="1750"/>
      <c r="D11" s="1758"/>
      <c r="E11" s="919"/>
      <c r="F11" s="1039"/>
      <c r="G11" s="948"/>
      <c r="H11" s="1753" t="s">
        <v>363</v>
      </c>
      <c r="I11" s="1596"/>
      <c r="J11" s="1706" t="s">
        <v>834</v>
      </c>
      <c r="K11" s="445">
        <v>0.15</v>
      </c>
      <c r="L11" s="565" t="s">
        <v>22</v>
      </c>
      <c r="M11" s="564">
        <v>0.15</v>
      </c>
      <c r="N11" s="564">
        <v>0.3</v>
      </c>
      <c r="O11" s="560">
        <v>0.65</v>
      </c>
      <c r="P11" s="559">
        <v>1</v>
      </c>
      <c r="Q11" s="558">
        <f t="shared" si="0"/>
        <v>2.2499999999999999E-2</v>
      </c>
      <c r="R11" s="558">
        <f t="shared" si="1"/>
        <v>4.4999999999999998E-2</v>
      </c>
      <c r="S11" s="558">
        <f t="shared" si="2"/>
        <v>9.7500000000000003E-2</v>
      </c>
      <c r="T11" s="558">
        <f t="shared" si="3"/>
        <v>0.15</v>
      </c>
      <c r="U11" s="608">
        <f t="shared" si="4"/>
        <v>0.15</v>
      </c>
      <c r="V11" s="813"/>
      <c r="W11" s="813"/>
      <c r="X11" s="813"/>
      <c r="Y11" s="813"/>
      <c r="Z11" s="1571"/>
      <c r="AA11" s="1704"/>
      <c r="AB11" s="1571"/>
    </row>
    <row r="12" spans="1:43" ht="24.6" customHeight="1">
      <c r="A12" s="1632"/>
      <c r="B12" s="1756"/>
      <c r="C12" s="1750"/>
      <c r="D12" s="1758"/>
      <c r="E12" s="1564"/>
      <c r="F12" s="1039"/>
      <c r="G12" s="948"/>
      <c r="H12" s="1754"/>
      <c r="I12" s="1596"/>
      <c r="J12" s="1706"/>
      <c r="K12" s="446">
        <v>0</v>
      </c>
      <c r="L12" s="556" t="s">
        <v>23</v>
      </c>
      <c r="M12" s="563">
        <v>0</v>
      </c>
      <c r="N12" s="563">
        <v>0</v>
      </c>
      <c r="O12" s="563">
        <v>0</v>
      </c>
      <c r="P12" s="562">
        <v>0</v>
      </c>
      <c r="Q12" s="554">
        <f t="shared" si="0"/>
        <v>0</v>
      </c>
      <c r="R12" s="554">
        <f t="shared" si="1"/>
        <v>0</v>
      </c>
      <c r="S12" s="554">
        <f t="shared" si="2"/>
        <v>0</v>
      </c>
      <c r="T12" s="554">
        <f t="shared" si="3"/>
        <v>0</v>
      </c>
      <c r="U12" s="611">
        <f t="shared" si="4"/>
        <v>0</v>
      </c>
      <c r="V12" s="813"/>
      <c r="W12" s="813"/>
      <c r="X12" s="813"/>
      <c r="Y12" s="813"/>
      <c r="Z12" s="1571"/>
      <c r="AA12" s="1704"/>
      <c r="AB12" s="1571"/>
    </row>
    <row r="13" spans="1:43" ht="31.9" customHeight="1">
      <c r="A13" s="1632" t="s">
        <v>364</v>
      </c>
      <c r="B13" s="1756"/>
      <c r="C13" s="1750" t="s">
        <v>365</v>
      </c>
      <c r="D13" s="1758"/>
      <c r="E13" s="1751" t="s">
        <v>869</v>
      </c>
      <c r="F13" s="1731">
        <v>119</v>
      </c>
      <c r="G13" s="916" t="s">
        <v>868</v>
      </c>
      <c r="H13" s="1128" t="s">
        <v>965</v>
      </c>
      <c r="I13" s="1749">
        <v>0</v>
      </c>
      <c r="J13" s="1738" t="s">
        <v>1189</v>
      </c>
      <c r="K13" s="503">
        <v>0.4</v>
      </c>
      <c r="L13" s="615" t="s">
        <v>22</v>
      </c>
      <c r="M13" s="613">
        <v>1</v>
      </c>
      <c r="N13" s="613">
        <v>1</v>
      </c>
      <c r="O13" s="613">
        <v>1</v>
      </c>
      <c r="P13" s="613">
        <v>1</v>
      </c>
      <c r="Q13" s="558">
        <f t="shared" si="0"/>
        <v>0.4</v>
      </c>
      <c r="R13" s="558">
        <f t="shared" si="1"/>
        <v>0.4</v>
      </c>
      <c r="S13" s="558">
        <f t="shared" si="2"/>
        <v>0.4</v>
      </c>
      <c r="T13" s="558">
        <f t="shared" si="3"/>
        <v>0.4</v>
      </c>
      <c r="U13" s="608">
        <f t="shared" si="4"/>
        <v>0.4</v>
      </c>
      <c r="V13" s="813">
        <v>0</v>
      </c>
      <c r="W13" s="813">
        <v>0</v>
      </c>
      <c r="X13" s="813">
        <v>0</v>
      </c>
      <c r="Y13" s="813">
        <v>0</v>
      </c>
      <c r="Z13" s="1571"/>
      <c r="AA13" s="1704"/>
      <c r="AB13" s="1571"/>
    </row>
    <row r="14" spans="1:43" ht="41.45" customHeight="1">
      <c r="A14" s="1632"/>
      <c r="B14" s="1756"/>
      <c r="C14" s="1750"/>
      <c r="D14" s="1758"/>
      <c r="E14" s="1751"/>
      <c r="F14" s="1713"/>
      <c r="G14" s="916"/>
      <c r="H14" s="1129"/>
      <c r="I14" s="1749"/>
      <c r="J14" s="1739"/>
      <c r="K14" s="446">
        <v>0</v>
      </c>
      <c r="L14" s="556" t="s">
        <v>23</v>
      </c>
      <c r="M14" s="563">
        <v>0</v>
      </c>
      <c r="N14" s="563">
        <v>0</v>
      </c>
      <c r="O14" s="563">
        <v>0</v>
      </c>
      <c r="P14" s="562">
        <v>0</v>
      </c>
      <c r="Q14" s="554">
        <f t="shared" si="0"/>
        <v>0</v>
      </c>
      <c r="R14" s="554">
        <f t="shared" si="1"/>
        <v>0</v>
      </c>
      <c r="S14" s="554">
        <f t="shared" si="2"/>
        <v>0</v>
      </c>
      <c r="T14" s="554">
        <f t="shared" si="3"/>
        <v>0</v>
      </c>
      <c r="U14" s="611">
        <f t="shared" si="4"/>
        <v>0</v>
      </c>
      <c r="V14" s="813"/>
      <c r="W14" s="813"/>
      <c r="X14" s="813"/>
      <c r="Y14" s="813"/>
      <c r="Z14" s="1571"/>
      <c r="AA14" s="1704"/>
      <c r="AB14" s="1571"/>
    </row>
    <row r="15" spans="1:43" ht="41.45" customHeight="1">
      <c r="A15" s="1632"/>
      <c r="B15" s="1756"/>
      <c r="C15" s="1750"/>
      <c r="D15" s="1758"/>
      <c r="E15" s="1751"/>
      <c r="F15" s="1713"/>
      <c r="G15" s="916"/>
      <c r="H15" s="1129"/>
      <c r="I15" s="1749"/>
      <c r="J15" s="1738" t="s">
        <v>1188</v>
      </c>
      <c r="K15" s="503">
        <v>0.2</v>
      </c>
      <c r="L15" s="615" t="s">
        <v>22</v>
      </c>
      <c r="M15" s="614">
        <v>0.25</v>
      </c>
      <c r="N15" s="614">
        <v>0.5</v>
      </c>
      <c r="O15" s="613">
        <v>0.7</v>
      </c>
      <c r="P15" s="612">
        <v>1</v>
      </c>
      <c r="Q15" s="554"/>
      <c r="R15" s="554"/>
      <c r="S15" s="554"/>
      <c r="T15" s="554"/>
      <c r="U15" s="611"/>
      <c r="V15" s="813"/>
      <c r="W15" s="813"/>
      <c r="X15" s="813"/>
      <c r="Y15" s="813"/>
      <c r="Z15" s="1571"/>
      <c r="AA15" s="1704"/>
      <c r="AB15" s="1571"/>
    </row>
    <row r="16" spans="1:43" ht="41.45" customHeight="1">
      <c r="A16" s="1632"/>
      <c r="B16" s="1756"/>
      <c r="C16" s="1750"/>
      <c r="D16" s="1758"/>
      <c r="E16" s="1751"/>
      <c r="F16" s="1713"/>
      <c r="G16" s="916"/>
      <c r="H16" s="1129"/>
      <c r="I16" s="1749"/>
      <c r="J16" s="1739"/>
      <c r="K16" s="446">
        <v>0</v>
      </c>
      <c r="L16" s="556" t="s">
        <v>23</v>
      </c>
      <c r="M16" s="563">
        <v>0</v>
      </c>
      <c r="N16" s="563">
        <v>0</v>
      </c>
      <c r="O16" s="563">
        <v>0</v>
      </c>
      <c r="P16" s="562">
        <v>0</v>
      </c>
      <c r="Q16" s="554">
        <f>+SUM(M16:M16)*K16</f>
        <v>0</v>
      </c>
      <c r="R16" s="554">
        <f>+SUM(N16:N16)*K16</f>
        <v>0</v>
      </c>
      <c r="S16" s="554">
        <f>+SUM(O16:O16)*K16</f>
        <v>0</v>
      </c>
      <c r="T16" s="554">
        <f>+SUM(P16:P16)*K16</f>
        <v>0</v>
      </c>
      <c r="U16" s="611">
        <f>+MAX(Q16:T16)</f>
        <v>0</v>
      </c>
      <c r="V16" s="813"/>
      <c r="W16" s="813"/>
      <c r="X16" s="813"/>
      <c r="Y16" s="813"/>
      <c r="Z16" s="1571"/>
      <c r="AA16" s="1704"/>
      <c r="AB16" s="1571"/>
    </row>
    <row r="17" spans="1:28" ht="41.45" customHeight="1">
      <c r="A17" s="1632"/>
      <c r="B17" s="1756"/>
      <c r="C17" s="1750"/>
      <c r="D17" s="1758"/>
      <c r="E17" s="1751"/>
      <c r="F17" s="1713"/>
      <c r="G17" s="916"/>
      <c r="H17" s="1129"/>
      <c r="I17" s="1749"/>
      <c r="J17" s="1738" t="s">
        <v>1187</v>
      </c>
      <c r="K17" s="503">
        <v>0.3</v>
      </c>
      <c r="L17" s="615" t="s">
        <v>22</v>
      </c>
      <c r="M17" s="614">
        <v>0.05</v>
      </c>
      <c r="N17" s="614">
        <v>0.25</v>
      </c>
      <c r="O17" s="613">
        <v>0.7</v>
      </c>
      <c r="P17" s="612">
        <v>1</v>
      </c>
      <c r="Q17" s="554"/>
      <c r="R17" s="554"/>
      <c r="S17" s="554"/>
      <c r="T17" s="554"/>
      <c r="U17" s="611"/>
      <c r="V17" s="813"/>
      <c r="W17" s="813"/>
      <c r="X17" s="813"/>
      <c r="Y17" s="813"/>
      <c r="Z17" s="1571"/>
      <c r="AA17" s="1704"/>
      <c r="AB17" s="1571"/>
    </row>
    <row r="18" spans="1:28" ht="41.45" customHeight="1">
      <c r="A18" s="1632"/>
      <c r="B18" s="1756"/>
      <c r="C18" s="1750"/>
      <c r="D18" s="1758"/>
      <c r="E18" s="1751"/>
      <c r="F18" s="1713"/>
      <c r="G18" s="916"/>
      <c r="H18" s="1129"/>
      <c r="I18" s="1749"/>
      <c r="J18" s="1739"/>
      <c r="K18" s="446">
        <v>0</v>
      </c>
      <c r="L18" s="556" t="s">
        <v>23</v>
      </c>
      <c r="M18" s="563">
        <v>0</v>
      </c>
      <c r="N18" s="563">
        <v>0</v>
      </c>
      <c r="O18" s="563">
        <v>0</v>
      </c>
      <c r="P18" s="562">
        <v>0</v>
      </c>
      <c r="Q18" s="554">
        <f t="shared" ref="Q18:Q49" si="5">+SUM(M18:M18)*K18</f>
        <v>0</v>
      </c>
      <c r="R18" s="554">
        <f t="shared" ref="R18:R49" si="6">+SUM(N18:N18)*K18</f>
        <v>0</v>
      </c>
      <c r="S18" s="554">
        <f t="shared" ref="S18:S49" si="7">+SUM(O18:O18)*K18</f>
        <v>0</v>
      </c>
      <c r="T18" s="554">
        <f t="shared" ref="T18:T49" si="8">+SUM(P18:P18)*K18</f>
        <v>0</v>
      </c>
      <c r="U18" s="611">
        <f t="shared" ref="U18:U49" si="9">+MAX(Q18:T18)</f>
        <v>0</v>
      </c>
      <c r="V18" s="813"/>
      <c r="W18" s="813"/>
      <c r="X18" s="813"/>
      <c r="Y18" s="813"/>
      <c r="Z18" s="1571"/>
      <c r="AA18" s="1704"/>
      <c r="AB18" s="1571"/>
    </row>
    <row r="19" spans="1:28" ht="28.15" customHeight="1">
      <c r="A19" s="1632"/>
      <c r="B19" s="1756"/>
      <c r="C19" s="1750"/>
      <c r="D19" s="1758"/>
      <c r="E19" s="1751"/>
      <c r="F19" s="1713"/>
      <c r="G19" s="916"/>
      <c r="H19" s="1129"/>
      <c r="I19" s="1749"/>
      <c r="J19" s="1738" t="s">
        <v>966</v>
      </c>
      <c r="K19" s="503">
        <v>0.3</v>
      </c>
      <c r="L19" s="615" t="s">
        <v>22</v>
      </c>
      <c r="M19" s="614">
        <v>0</v>
      </c>
      <c r="N19" s="614">
        <v>0</v>
      </c>
      <c r="O19" s="613">
        <v>0.5</v>
      </c>
      <c r="P19" s="612">
        <v>1</v>
      </c>
      <c r="Q19" s="558">
        <f t="shared" si="5"/>
        <v>0</v>
      </c>
      <c r="R19" s="558">
        <f t="shared" si="6"/>
        <v>0</v>
      </c>
      <c r="S19" s="558">
        <f t="shared" si="7"/>
        <v>0.15</v>
      </c>
      <c r="T19" s="558">
        <f t="shared" si="8"/>
        <v>0.3</v>
      </c>
      <c r="U19" s="608">
        <f t="shared" si="9"/>
        <v>0.3</v>
      </c>
      <c r="V19" s="813"/>
      <c r="W19" s="813"/>
      <c r="X19" s="813"/>
      <c r="Y19" s="813"/>
      <c r="Z19" s="1571"/>
      <c r="AA19" s="1704"/>
      <c r="AB19" s="1571"/>
    </row>
    <row r="20" spans="1:28" ht="30" customHeight="1">
      <c r="A20" s="1632"/>
      <c r="B20" s="1756"/>
      <c r="C20" s="1750"/>
      <c r="D20" s="1758"/>
      <c r="E20" s="1751"/>
      <c r="F20" s="1713"/>
      <c r="G20" s="916"/>
      <c r="H20" s="1130"/>
      <c r="I20" s="1749"/>
      <c r="J20" s="1739"/>
      <c r="K20" s="446">
        <v>0</v>
      </c>
      <c r="L20" s="556" t="s">
        <v>23</v>
      </c>
      <c r="M20" s="563">
        <v>0</v>
      </c>
      <c r="N20" s="563">
        <v>0</v>
      </c>
      <c r="O20" s="563">
        <v>0</v>
      </c>
      <c r="P20" s="562">
        <v>0</v>
      </c>
      <c r="Q20" s="554">
        <f t="shared" si="5"/>
        <v>0</v>
      </c>
      <c r="R20" s="554">
        <f t="shared" si="6"/>
        <v>0</v>
      </c>
      <c r="S20" s="554">
        <f t="shared" si="7"/>
        <v>0</v>
      </c>
      <c r="T20" s="554">
        <f t="shared" si="8"/>
        <v>0</v>
      </c>
      <c r="U20" s="611">
        <f t="shared" si="9"/>
        <v>0</v>
      </c>
      <c r="V20" s="813"/>
      <c r="W20" s="813"/>
      <c r="X20" s="813"/>
      <c r="Y20" s="813"/>
      <c r="Z20" s="1571"/>
      <c r="AA20" s="1704"/>
      <c r="AB20" s="1571"/>
    </row>
    <row r="21" spans="1:28" ht="51.6" customHeight="1">
      <c r="A21" s="1632"/>
      <c r="B21" s="1756"/>
      <c r="C21" s="1750"/>
      <c r="D21" s="1758"/>
      <c r="E21" s="1763" t="s">
        <v>870</v>
      </c>
      <c r="F21" s="1760">
        <v>120</v>
      </c>
      <c r="G21" s="1765" t="s">
        <v>967</v>
      </c>
      <c r="H21" s="1128" t="s">
        <v>896</v>
      </c>
      <c r="I21" s="1792">
        <v>0</v>
      </c>
      <c r="J21" s="1738" t="s">
        <v>1186</v>
      </c>
      <c r="K21" s="503">
        <v>0.3</v>
      </c>
      <c r="L21" s="615" t="s">
        <v>22</v>
      </c>
      <c r="M21" s="614">
        <v>0.75</v>
      </c>
      <c r="N21" s="614">
        <v>1</v>
      </c>
      <c r="O21" s="613">
        <v>1</v>
      </c>
      <c r="P21" s="612">
        <v>1</v>
      </c>
      <c r="Q21" s="558">
        <f t="shared" si="5"/>
        <v>0.22499999999999998</v>
      </c>
      <c r="R21" s="558">
        <f t="shared" si="6"/>
        <v>0.3</v>
      </c>
      <c r="S21" s="558">
        <f t="shared" si="7"/>
        <v>0.3</v>
      </c>
      <c r="T21" s="558">
        <f t="shared" si="8"/>
        <v>0.3</v>
      </c>
      <c r="U21" s="608">
        <f t="shared" si="9"/>
        <v>0.3</v>
      </c>
      <c r="V21" s="675">
        <f>+Q22+Q24+Q26</f>
        <v>0</v>
      </c>
      <c r="W21" s="675">
        <f>+R22+R24+R26</f>
        <v>0</v>
      </c>
      <c r="X21" s="675">
        <f>+S22+S24+S26</f>
        <v>0</v>
      </c>
      <c r="Y21" s="675">
        <f>+T22+T24+T26</f>
        <v>0</v>
      </c>
      <c r="Z21" s="1571"/>
      <c r="AA21" s="1704"/>
      <c r="AB21" s="1571"/>
    </row>
    <row r="22" spans="1:28" ht="30" customHeight="1">
      <c r="A22" s="1632"/>
      <c r="B22" s="1756"/>
      <c r="C22" s="1750"/>
      <c r="D22" s="1758"/>
      <c r="E22" s="1751"/>
      <c r="F22" s="1761"/>
      <c r="G22" s="1766"/>
      <c r="H22" s="1129"/>
      <c r="I22" s="1793"/>
      <c r="J22" s="1739"/>
      <c r="K22" s="446">
        <v>0</v>
      </c>
      <c r="L22" s="556" t="s">
        <v>23</v>
      </c>
      <c r="M22" s="563">
        <v>0</v>
      </c>
      <c r="N22" s="563">
        <v>0</v>
      </c>
      <c r="O22" s="563">
        <v>0</v>
      </c>
      <c r="P22" s="562">
        <v>0</v>
      </c>
      <c r="Q22" s="554">
        <f t="shared" si="5"/>
        <v>0</v>
      </c>
      <c r="R22" s="554">
        <f t="shared" si="6"/>
        <v>0</v>
      </c>
      <c r="S22" s="554">
        <f t="shared" si="7"/>
        <v>0</v>
      </c>
      <c r="T22" s="554">
        <f t="shared" si="8"/>
        <v>0</v>
      </c>
      <c r="U22" s="611">
        <f t="shared" si="9"/>
        <v>0</v>
      </c>
      <c r="V22" s="671"/>
      <c r="W22" s="671"/>
      <c r="X22" s="671"/>
      <c r="Y22" s="671"/>
      <c r="Z22" s="1571"/>
      <c r="AA22" s="1704"/>
      <c r="AB22" s="1571"/>
    </row>
    <row r="23" spans="1:28" ht="34.9" customHeight="1">
      <c r="A23" s="1632"/>
      <c r="B23" s="1756"/>
      <c r="C23" s="1750"/>
      <c r="D23" s="1758"/>
      <c r="E23" s="1751"/>
      <c r="F23" s="1761"/>
      <c r="G23" s="1766"/>
      <c r="H23" s="1129"/>
      <c r="I23" s="1793"/>
      <c r="J23" s="1738" t="s">
        <v>1185</v>
      </c>
      <c r="K23" s="503">
        <v>0.3</v>
      </c>
      <c r="L23" s="615" t="s">
        <v>22</v>
      </c>
      <c r="M23" s="614">
        <v>0.25</v>
      </c>
      <c r="N23" s="614">
        <v>0.5</v>
      </c>
      <c r="O23" s="613">
        <v>0.75</v>
      </c>
      <c r="P23" s="612">
        <v>1</v>
      </c>
      <c r="Q23" s="558">
        <f t="shared" si="5"/>
        <v>7.4999999999999997E-2</v>
      </c>
      <c r="R23" s="558">
        <f t="shared" si="6"/>
        <v>0.15</v>
      </c>
      <c r="S23" s="558">
        <f t="shared" si="7"/>
        <v>0.22499999999999998</v>
      </c>
      <c r="T23" s="558">
        <f t="shared" si="8"/>
        <v>0.3</v>
      </c>
      <c r="U23" s="608">
        <f t="shared" si="9"/>
        <v>0.3</v>
      </c>
      <c r="V23" s="671"/>
      <c r="W23" s="671"/>
      <c r="X23" s="671"/>
      <c r="Y23" s="671"/>
      <c r="Z23" s="1571"/>
      <c r="AA23" s="1704"/>
      <c r="AB23" s="1571"/>
    </row>
    <row r="24" spans="1:28" ht="48" customHeight="1">
      <c r="A24" s="1632"/>
      <c r="B24" s="1756"/>
      <c r="C24" s="1750"/>
      <c r="D24" s="1758"/>
      <c r="E24" s="1751"/>
      <c r="F24" s="1761"/>
      <c r="G24" s="1766"/>
      <c r="H24" s="1129"/>
      <c r="I24" s="1793"/>
      <c r="J24" s="1739"/>
      <c r="K24" s="446">
        <v>0</v>
      </c>
      <c r="L24" s="556" t="s">
        <v>23</v>
      </c>
      <c r="M24" s="563">
        <v>0</v>
      </c>
      <c r="N24" s="563">
        <v>0</v>
      </c>
      <c r="O24" s="563">
        <v>0</v>
      </c>
      <c r="P24" s="562">
        <v>0</v>
      </c>
      <c r="Q24" s="554">
        <f t="shared" si="5"/>
        <v>0</v>
      </c>
      <c r="R24" s="554">
        <f t="shared" si="6"/>
        <v>0</v>
      </c>
      <c r="S24" s="554">
        <f t="shared" si="7"/>
        <v>0</v>
      </c>
      <c r="T24" s="554">
        <f t="shared" si="8"/>
        <v>0</v>
      </c>
      <c r="U24" s="611">
        <f t="shared" si="9"/>
        <v>0</v>
      </c>
      <c r="V24" s="671"/>
      <c r="W24" s="671"/>
      <c r="X24" s="671"/>
      <c r="Y24" s="671"/>
      <c r="Z24" s="1571"/>
      <c r="AA24" s="1704"/>
      <c r="AB24" s="1571"/>
    </row>
    <row r="25" spans="1:28" ht="62.45" customHeight="1">
      <c r="A25" s="1632"/>
      <c r="B25" s="1756"/>
      <c r="C25" s="1750"/>
      <c r="D25" s="1758"/>
      <c r="E25" s="1751"/>
      <c r="F25" s="1761"/>
      <c r="G25" s="1766"/>
      <c r="H25" s="1129"/>
      <c r="I25" s="1793"/>
      <c r="J25" s="1738" t="s">
        <v>968</v>
      </c>
      <c r="K25" s="503">
        <v>0.4</v>
      </c>
      <c r="L25" s="615" t="s">
        <v>22</v>
      </c>
      <c r="M25" s="614">
        <v>0.25</v>
      </c>
      <c r="N25" s="614">
        <v>0.5</v>
      </c>
      <c r="O25" s="613">
        <v>0.75</v>
      </c>
      <c r="P25" s="612">
        <v>1</v>
      </c>
      <c r="Q25" s="558">
        <f t="shared" si="5"/>
        <v>0.1</v>
      </c>
      <c r="R25" s="558">
        <f t="shared" si="6"/>
        <v>0.2</v>
      </c>
      <c r="S25" s="558">
        <f t="shared" si="7"/>
        <v>0.30000000000000004</v>
      </c>
      <c r="T25" s="558">
        <f t="shared" si="8"/>
        <v>0.4</v>
      </c>
      <c r="U25" s="608">
        <f t="shared" si="9"/>
        <v>0.4</v>
      </c>
      <c r="V25" s="671"/>
      <c r="W25" s="671"/>
      <c r="X25" s="671"/>
      <c r="Y25" s="671"/>
      <c r="Z25" s="1571"/>
      <c r="AA25" s="1704"/>
      <c r="AB25" s="1571"/>
    </row>
    <row r="26" spans="1:28" ht="76.900000000000006" customHeight="1">
      <c r="A26" s="1632"/>
      <c r="B26" s="1756"/>
      <c r="C26" s="1750"/>
      <c r="D26" s="1758"/>
      <c r="E26" s="1764"/>
      <c r="F26" s="1762"/>
      <c r="G26" s="1767"/>
      <c r="H26" s="1130"/>
      <c r="I26" s="1794"/>
      <c r="J26" s="1739"/>
      <c r="K26" s="446">
        <v>0</v>
      </c>
      <c r="L26" s="556" t="s">
        <v>23</v>
      </c>
      <c r="M26" s="563">
        <v>0</v>
      </c>
      <c r="N26" s="563">
        <v>0</v>
      </c>
      <c r="O26" s="563">
        <v>0</v>
      </c>
      <c r="P26" s="562">
        <v>0</v>
      </c>
      <c r="Q26" s="554">
        <f t="shared" si="5"/>
        <v>0</v>
      </c>
      <c r="R26" s="554">
        <f t="shared" si="6"/>
        <v>0</v>
      </c>
      <c r="S26" s="554">
        <f t="shared" si="7"/>
        <v>0</v>
      </c>
      <c r="T26" s="554">
        <f t="shared" si="8"/>
        <v>0</v>
      </c>
      <c r="U26" s="611">
        <f t="shared" si="9"/>
        <v>0</v>
      </c>
      <c r="V26" s="672"/>
      <c r="W26" s="672"/>
      <c r="X26" s="672"/>
      <c r="Y26" s="672"/>
      <c r="Z26" s="1571"/>
      <c r="AA26" s="1704"/>
      <c r="AB26" s="1571"/>
    </row>
    <row r="27" spans="1:28" ht="30" customHeight="1">
      <c r="A27" s="1632"/>
      <c r="B27" s="1756"/>
      <c r="C27" s="1750"/>
      <c r="D27" s="1758"/>
      <c r="E27" s="1763" t="s">
        <v>871</v>
      </c>
      <c r="F27" s="1760">
        <v>121</v>
      </c>
      <c r="G27" s="1765" t="s">
        <v>969</v>
      </c>
      <c r="H27" s="1128" t="s">
        <v>970</v>
      </c>
      <c r="I27" s="1792">
        <v>0</v>
      </c>
      <c r="J27" s="1738" t="s">
        <v>1184</v>
      </c>
      <c r="K27" s="503">
        <v>0.3</v>
      </c>
      <c r="L27" s="615" t="s">
        <v>22</v>
      </c>
      <c r="M27" s="614">
        <v>0.75</v>
      </c>
      <c r="N27" s="614">
        <v>1</v>
      </c>
      <c r="O27" s="613">
        <v>1</v>
      </c>
      <c r="P27" s="612">
        <v>1</v>
      </c>
      <c r="Q27" s="558">
        <f t="shared" si="5"/>
        <v>0.22499999999999998</v>
      </c>
      <c r="R27" s="558">
        <f t="shared" si="6"/>
        <v>0.3</v>
      </c>
      <c r="S27" s="558">
        <f t="shared" si="7"/>
        <v>0.3</v>
      </c>
      <c r="T27" s="558">
        <f t="shared" si="8"/>
        <v>0.3</v>
      </c>
      <c r="U27" s="608">
        <f t="shared" si="9"/>
        <v>0.3</v>
      </c>
      <c r="V27" s="675">
        <f>+Q28+Q30+Q32</f>
        <v>0</v>
      </c>
      <c r="W27" s="675">
        <f>+R28+R30+R32</f>
        <v>0</v>
      </c>
      <c r="X27" s="675">
        <f>+S28+S30+S32</f>
        <v>0</v>
      </c>
      <c r="Y27" s="675">
        <f>+T28+T30+T32</f>
        <v>0</v>
      </c>
      <c r="Z27" s="1571"/>
      <c r="AA27" s="1704"/>
      <c r="AB27" s="1571"/>
    </row>
    <row r="28" spans="1:28" ht="30" customHeight="1">
      <c r="A28" s="1632"/>
      <c r="B28" s="1756"/>
      <c r="C28" s="1750"/>
      <c r="D28" s="1758"/>
      <c r="E28" s="1751"/>
      <c r="F28" s="1761"/>
      <c r="G28" s="1766"/>
      <c r="H28" s="1129"/>
      <c r="I28" s="1793"/>
      <c r="J28" s="1739"/>
      <c r="K28" s="446">
        <v>0</v>
      </c>
      <c r="L28" s="556" t="s">
        <v>23</v>
      </c>
      <c r="M28" s="563">
        <v>0</v>
      </c>
      <c r="N28" s="563">
        <v>0</v>
      </c>
      <c r="O28" s="563">
        <v>0</v>
      </c>
      <c r="P28" s="562">
        <v>0</v>
      </c>
      <c r="Q28" s="554">
        <f t="shared" si="5"/>
        <v>0</v>
      </c>
      <c r="R28" s="554">
        <f t="shared" si="6"/>
        <v>0</v>
      </c>
      <c r="S28" s="554">
        <f t="shared" si="7"/>
        <v>0</v>
      </c>
      <c r="T28" s="554">
        <f t="shared" si="8"/>
        <v>0</v>
      </c>
      <c r="U28" s="611">
        <f t="shared" si="9"/>
        <v>0</v>
      </c>
      <c r="V28" s="671"/>
      <c r="W28" s="671"/>
      <c r="X28" s="671"/>
      <c r="Y28" s="671"/>
      <c r="Z28" s="1571"/>
      <c r="AA28" s="1704"/>
      <c r="AB28" s="1571"/>
    </row>
    <row r="29" spans="1:28" ht="58.15" customHeight="1">
      <c r="A29" s="1632"/>
      <c r="B29" s="1756"/>
      <c r="C29" s="1750"/>
      <c r="D29" s="1758"/>
      <c r="E29" s="1751"/>
      <c r="F29" s="1761"/>
      <c r="G29" s="1766"/>
      <c r="H29" s="1129"/>
      <c r="I29" s="1793"/>
      <c r="J29" s="1738" t="s">
        <v>1183</v>
      </c>
      <c r="K29" s="503">
        <v>0.3</v>
      </c>
      <c r="L29" s="615" t="s">
        <v>22</v>
      </c>
      <c r="M29" s="614">
        <v>0.25</v>
      </c>
      <c r="N29" s="614">
        <v>0.5</v>
      </c>
      <c r="O29" s="613">
        <v>0.75</v>
      </c>
      <c r="P29" s="612">
        <v>1</v>
      </c>
      <c r="Q29" s="558">
        <f t="shared" si="5"/>
        <v>7.4999999999999997E-2</v>
      </c>
      <c r="R29" s="558">
        <f t="shared" si="6"/>
        <v>0.15</v>
      </c>
      <c r="S29" s="558">
        <f t="shared" si="7"/>
        <v>0.22499999999999998</v>
      </c>
      <c r="T29" s="558">
        <f t="shared" si="8"/>
        <v>0.3</v>
      </c>
      <c r="U29" s="608">
        <f t="shared" si="9"/>
        <v>0.3</v>
      </c>
      <c r="V29" s="671"/>
      <c r="W29" s="671"/>
      <c r="X29" s="671"/>
      <c r="Y29" s="671"/>
      <c r="Z29" s="1571"/>
      <c r="AA29" s="1704"/>
      <c r="AB29" s="1571"/>
    </row>
    <row r="30" spans="1:28" ht="54.6" customHeight="1">
      <c r="A30" s="1632"/>
      <c r="B30" s="1756"/>
      <c r="C30" s="1750"/>
      <c r="D30" s="1758"/>
      <c r="E30" s="1751"/>
      <c r="F30" s="1761"/>
      <c r="G30" s="1766"/>
      <c r="H30" s="1129"/>
      <c r="I30" s="1793"/>
      <c r="J30" s="1739"/>
      <c r="K30" s="446">
        <v>0</v>
      </c>
      <c r="L30" s="556" t="s">
        <v>23</v>
      </c>
      <c r="M30" s="563">
        <v>0</v>
      </c>
      <c r="N30" s="563">
        <v>0</v>
      </c>
      <c r="O30" s="563">
        <v>0</v>
      </c>
      <c r="P30" s="562">
        <v>0</v>
      </c>
      <c r="Q30" s="554">
        <f t="shared" si="5"/>
        <v>0</v>
      </c>
      <c r="R30" s="554">
        <f t="shared" si="6"/>
        <v>0</v>
      </c>
      <c r="S30" s="554">
        <f t="shared" si="7"/>
        <v>0</v>
      </c>
      <c r="T30" s="554">
        <f t="shared" si="8"/>
        <v>0</v>
      </c>
      <c r="U30" s="611">
        <f t="shared" si="9"/>
        <v>0</v>
      </c>
      <c r="V30" s="671"/>
      <c r="W30" s="671"/>
      <c r="X30" s="671"/>
      <c r="Y30" s="671"/>
      <c r="Z30" s="1571"/>
      <c r="AA30" s="1704"/>
      <c r="AB30" s="1571"/>
    </row>
    <row r="31" spans="1:28" ht="59.45" customHeight="1">
      <c r="A31" s="1632"/>
      <c r="B31" s="1756"/>
      <c r="C31" s="1750"/>
      <c r="D31" s="1758"/>
      <c r="E31" s="1751"/>
      <c r="F31" s="1761"/>
      <c r="G31" s="1766"/>
      <c r="H31" s="1129"/>
      <c r="I31" s="1793"/>
      <c r="J31" s="1738" t="s">
        <v>1182</v>
      </c>
      <c r="K31" s="503">
        <v>0.4</v>
      </c>
      <c r="L31" s="615" t="s">
        <v>22</v>
      </c>
      <c r="M31" s="614">
        <v>1</v>
      </c>
      <c r="N31" s="614">
        <v>1</v>
      </c>
      <c r="O31" s="613">
        <v>1</v>
      </c>
      <c r="P31" s="612">
        <v>1</v>
      </c>
      <c r="Q31" s="558">
        <f t="shared" si="5"/>
        <v>0.4</v>
      </c>
      <c r="R31" s="558">
        <f t="shared" si="6"/>
        <v>0.4</v>
      </c>
      <c r="S31" s="558">
        <f t="shared" si="7"/>
        <v>0.4</v>
      </c>
      <c r="T31" s="558">
        <f t="shared" si="8"/>
        <v>0.4</v>
      </c>
      <c r="U31" s="608">
        <f t="shared" si="9"/>
        <v>0.4</v>
      </c>
      <c r="V31" s="671"/>
      <c r="W31" s="671"/>
      <c r="X31" s="671"/>
      <c r="Y31" s="671"/>
      <c r="Z31" s="1571"/>
      <c r="AA31" s="1704"/>
      <c r="AB31" s="1571"/>
    </row>
    <row r="32" spans="1:28" ht="43.9" customHeight="1">
      <c r="A32" s="1632"/>
      <c r="B32" s="1756"/>
      <c r="C32" s="1750"/>
      <c r="D32" s="1758"/>
      <c r="E32" s="1764"/>
      <c r="F32" s="1762"/>
      <c r="G32" s="1767"/>
      <c r="H32" s="1130"/>
      <c r="I32" s="1794"/>
      <c r="J32" s="1739"/>
      <c r="K32" s="446">
        <v>0</v>
      </c>
      <c r="L32" s="556" t="s">
        <v>23</v>
      </c>
      <c r="M32" s="563">
        <v>0</v>
      </c>
      <c r="N32" s="563">
        <v>0</v>
      </c>
      <c r="O32" s="563">
        <v>0</v>
      </c>
      <c r="P32" s="562">
        <v>0</v>
      </c>
      <c r="Q32" s="554">
        <f t="shared" si="5"/>
        <v>0</v>
      </c>
      <c r="R32" s="554">
        <f t="shared" si="6"/>
        <v>0</v>
      </c>
      <c r="S32" s="554">
        <f t="shared" si="7"/>
        <v>0</v>
      </c>
      <c r="T32" s="554">
        <f t="shared" si="8"/>
        <v>0</v>
      </c>
      <c r="U32" s="611">
        <f t="shared" si="9"/>
        <v>0</v>
      </c>
      <c r="V32" s="672"/>
      <c r="W32" s="672"/>
      <c r="X32" s="672"/>
      <c r="Y32" s="672"/>
      <c r="Z32" s="1571"/>
      <c r="AA32" s="1704"/>
      <c r="AB32" s="1571"/>
    </row>
    <row r="33" spans="1:28" ht="35.450000000000003" customHeight="1">
      <c r="A33" s="1632"/>
      <c r="B33" s="1756"/>
      <c r="C33" s="1750"/>
      <c r="D33" s="1758"/>
      <c r="E33" s="1728" t="s">
        <v>873</v>
      </c>
      <c r="F33" s="1771">
        <v>122</v>
      </c>
      <c r="G33" s="859" t="s">
        <v>1181</v>
      </c>
      <c r="H33" s="876" t="s">
        <v>872</v>
      </c>
      <c r="I33" s="1724">
        <v>0</v>
      </c>
      <c r="J33" s="1774" t="s">
        <v>1180</v>
      </c>
      <c r="K33" s="587">
        <v>0.3</v>
      </c>
      <c r="L33" s="565" t="s">
        <v>22</v>
      </c>
      <c r="M33" s="560">
        <v>1</v>
      </c>
      <c r="N33" s="564">
        <v>1</v>
      </c>
      <c r="O33" s="560">
        <v>1</v>
      </c>
      <c r="P33" s="559">
        <v>1</v>
      </c>
      <c r="Q33" s="558">
        <f t="shared" si="5"/>
        <v>0.3</v>
      </c>
      <c r="R33" s="558">
        <f t="shared" si="6"/>
        <v>0.3</v>
      </c>
      <c r="S33" s="558">
        <f t="shared" si="7"/>
        <v>0.3</v>
      </c>
      <c r="T33" s="558">
        <f t="shared" si="8"/>
        <v>0.3</v>
      </c>
      <c r="U33" s="608">
        <f t="shared" si="9"/>
        <v>0.3</v>
      </c>
      <c r="V33" s="813" t="e">
        <f>+Q34+#REF!+Q36</f>
        <v>#REF!</v>
      </c>
      <c r="W33" s="813" t="e">
        <f>+R34+#REF!+R36</f>
        <v>#REF!</v>
      </c>
      <c r="X33" s="813" t="e">
        <f>+S34+#REF!+S36</f>
        <v>#REF!</v>
      </c>
      <c r="Y33" s="813" t="e">
        <f>+T34+#REF!+T36</f>
        <v>#REF!</v>
      </c>
      <c r="Z33" s="1571"/>
      <c r="AA33" s="1704"/>
      <c r="AB33" s="1571"/>
    </row>
    <row r="34" spans="1:28" ht="27.6" customHeight="1">
      <c r="A34" s="1632"/>
      <c r="B34" s="1756"/>
      <c r="C34" s="1750"/>
      <c r="D34" s="1758"/>
      <c r="E34" s="1769"/>
      <c r="F34" s="1772"/>
      <c r="G34" s="859"/>
      <c r="H34" s="876"/>
      <c r="I34" s="1724"/>
      <c r="J34" s="1775"/>
      <c r="K34" s="446">
        <v>0</v>
      </c>
      <c r="L34" s="556" t="s">
        <v>23</v>
      </c>
      <c r="M34" s="563">
        <v>0</v>
      </c>
      <c r="N34" s="563">
        <v>0</v>
      </c>
      <c r="O34" s="563">
        <v>0</v>
      </c>
      <c r="P34" s="562">
        <v>0</v>
      </c>
      <c r="Q34" s="554">
        <f t="shared" si="5"/>
        <v>0</v>
      </c>
      <c r="R34" s="554">
        <f t="shared" si="6"/>
        <v>0</v>
      </c>
      <c r="S34" s="554">
        <f t="shared" si="7"/>
        <v>0</v>
      </c>
      <c r="T34" s="554">
        <f t="shared" si="8"/>
        <v>0</v>
      </c>
      <c r="U34" s="611">
        <f t="shared" si="9"/>
        <v>0</v>
      </c>
      <c r="V34" s="813"/>
      <c r="W34" s="813"/>
      <c r="X34" s="813"/>
      <c r="Y34" s="813"/>
      <c r="Z34" s="1571"/>
      <c r="AA34" s="1704"/>
      <c r="AB34" s="1571"/>
    </row>
    <row r="35" spans="1:28" ht="43.15" customHeight="1">
      <c r="A35" s="1632"/>
      <c r="B35" s="1756"/>
      <c r="C35" s="1750"/>
      <c r="D35" s="1758"/>
      <c r="E35" s="1769"/>
      <c r="F35" s="1772"/>
      <c r="G35" s="859"/>
      <c r="H35" s="876"/>
      <c r="I35" s="1724"/>
      <c r="J35" s="1776" t="s">
        <v>1179</v>
      </c>
      <c r="K35" s="447">
        <v>0.7</v>
      </c>
      <c r="L35" s="565" t="s">
        <v>22</v>
      </c>
      <c r="M35" s="564">
        <v>0</v>
      </c>
      <c r="N35" s="564">
        <v>0.2</v>
      </c>
      <c r="O35" s="560">
        <v>0.6</v>
      </c>
      <c r="P35" s="559">
        <v>1</v>
      </c>
      <c r="Q35" s="558">
        <f t="shared" si="5"/>
        <v>0</v>
      </c>
      <c r="R35" s="558">
        <f t="shared" si="6"/>
        <v>0.13999999999999999</v>
      </c>
      <c r="S35" s="558">
        <f t="shared" si="7"/>
        <v>0.42</v>
      </c>
      <c r="T35" s="558">
        <f t="shared" si="8"/>
        <v>0.7</v>
      </c>
      <c r="U35" s="608">
        <f t="shared" si="9"/>
        <v>0.7</v>
      </c>
      <c r="V35" s="813"/>
      <c r="W35" s="813"/>
      <c r="X35" s="813"/>
      <c r="Y35" s="813"/>
      <c r="Z35" s="1571"/>
      <c r="AA35" s="1704"/>
      <c r="AB35" s="1571"/>
    </row>
    <row r="36" spans="1:28" ht="48.6" customHeight="1">
      <c r="A36" s="1632"/>
      <c r="B36" s="1756"/>
      <c r="C36" s="1750"/>
      <c r="D36" s="1758"/>
      <c r="E36" s="1770"/>
      <c r="F36" s="1773"/>
      <c r="G36" s="859"/>
      <c r="H36" s="876"/>
      <c r="I36" s="1724"/>
      <c r="J36" s="1775"/>
      <c r="K36" s="446">
        <v>0.7</v>
      </c>
      <c r="L36" s="556" t="s">
        <v>23</v>
      </c>
      <c r="M36" s="563">
        <v>0</v>
      </c>
      <c r="N36" s="563">
        <v>0</v>
      </c>
      <c r="O36" s="563">
        <v>0</v>
      </c>
      <c r="P36" s="562">
        <v>0</v>
      </c>
      <c r="Q36" s="554">
        <f t="shared" si="5"/>
        <v>0</v>
      </c>
      <c r="R36" s="554">
        <f t="shared" si="6"/>
        <v>0</v>
      </c>
      <c r="S36" s="554">
        <f t="shared" si="7"/>
        <v>0</v>
      </c>
      <c r="T36" s="554">
        <f t="shared" si="8"/>
        <v>0</v>
      </c>
      <c r="U36" s="611">
        <f t="shared" si="9"/>
        <v>0</v>
      </c>
      <c r="V36" s="813"/>
      <c r="W36" s="813"/>
      <c r="X36" s="813"/>
      <c r="Y36" s="813"/>
      <c r="Z36" s="1571"/>
      <c r="AA36" s="1704"/>
      <c r="AB36" s="1571"/>
    </row>
    <row r="37" spans="1:28" ht="49.15" customHeight="1">
      <c r="A37" s="1632"/>
      <c r="B37" s="1756"/>
      <c r="C37" s="1750"/>
      <c r="D37" s="1758"/>
      <c r="E37" s="1752" t="s">
        <v>1178</v>
      </c>
      <c r="F37" s="1731">
        <v>123</v>
      </c>
      <c r="G37" s="929" t="s">
        <v>1177</v>
      </c>
      <c r="H37" s="876" t="s">
        <v>874</v>
      </c>
      <c r="I37" s="1724">
        <v>0</v>
      </c>
      <c r="J37" s="1777" t="s">
        <v>1176</v>
      </c>
      <c r="K37" s="587">
        <v>0.3</v>
      </c>
      <c r="L37" s="565" t="s">
        <v>22</v>
      </c>
      <c r="M37" s="560">
        <v>1</v>
      </c>
      <c r="N37" s="560">
        <v>1</v>
      </c>
      <c r="O37" s="560">
        <v>1</v>
      </c>
      <c r="P37" s="559">
        <v>1</v>
      </c>
      <c r="Q37" s="616">
        <f t="shared" si="5"/>
        <v>0.3</v>
      </c>
      <c r="R37" s="616">
        <f t="shared" si="6"/>
        <v>0.3</v>
      </c>
      <c r="S37" s="558">
        <f t="shared" si="7"/>
        <v>0.3</v>
      </c>
      <c r="T37" s="558">
        <f t="shared" si="8"/>
        <v>0.3</v>
      </c>
      <c r="U37" s="608">
        <f t="shared" si="9"/>
        <v>0.3</v>
      </c>
      <c r="V37" s="813" t="e">
        <f>+Q38+Q40+#REF!</f>
        <v>#REF!</v>
      </c>
      <c r="W37" s="813" t="e">
        <f>+R38+R40+#REF!</f>
        <v>#REF!</v>
      </c>
      <c r="X37" s="813" t="e">
        <f>+S38+S40+#REF!</f>
        <v>#REF!</v>
      </c>
      <c r="Y37" s="813" t="e">
        <f>+T38+T40+#REF!</f>
        <v>#REF!</v>
      </c>
      <c r="Z37" s="1571"/>
      <c r="AA37" s="1704"/>
      <c r="AB37" s="1571"/>
    </row>
    <row r="38" spans="1:28" ht="29.45" customHeight="1">
      <c r="A38" s="1632"/>
      <c r="B38" s="1756"/>
      <c r="C38" s="1750"/>
      <c r="D38" s="1758"/>
      <c r="E38" s="1752"/>
      <c r="F38" s="1713"/>
      <c r="G38" s="929"/>
      <c r="H38" s="876"/>
      <c r="I38" s="1724"/>
      <c r="J38" s="1778"/>
      <c r="K38" s="446">
        <v>0.3</v>
      </c>
      <c r="L38" s="556" t="s">
        <v>23</v>
      </c>
      <c r="M38" s="563">
        <v>0</v>
      </c>
      <c r="N38" s="563">
        <v>0</v>
      </c>
      <c r="O38" s="563">
        <v>0</v>
      </c>
      <c r="P38" s="562">
        <v>0</v>
      </c>
      <c r="Q38" s="554">
        <f t="shared" si="5"/>
        <v>0</v>
      </c>
      <c r="R38" s="554">
        <f t="shared" si="6"/>
        <v>0</v>
      </c>
      <c r="S38" s="554">
        <f t="shared" si="7"/>
        <v>0</v>
      </c>
      <c r="T38" s="554">
        <f t="shared" si="8"/>
        <v>0</v>
      </c>
      <c r="U38" s="611">
        <f t="shared" si="9"/>
        <v>0</v>
      </c>
      <c r="V38" s="813"/>
      <c r="W38" s="813"/>
      <c r="X38" s="813"/>
      <c r="Y38" s="813"/>
      <c r="Z38" s="1571"/>
      <c r="AA38" s="1704"/>
      <c r="AB38" s="1571"/>
    </row>
    <row r="39" spans="1:28" ht="48.6" customHeight="1">
      <c r="A39" s="1632"/>
      <c r="B39" s="1756"/>
      <c r="C39" s="1750"/>
      <c r="D39" s="1758"/>
      <c r="E39" s="1752"/>
      <c r="F39" s="1713"/>
      <c r="G39" s="929"/>
      <c r="H39" s="876"/>
      <c r="I39" s="1724"/>
      <c r="J39" s="1786" t="s">
        <v>1175</v>
      </c>
      <c r="K39" s="617">
        <v>0.7</v>
      </c>
      <c r="L39" s="565" t="s">
        <v>22</v>
      </c>
      <c r="M39" s="564">
        <v>0</v>
      </c>
      <c r="N39" s="564">
        <v>0.2</v>
      </c>
      <c r="O39" s="560">
        <v>0.6</v>
      </c>
      <c r="P39" s="559">
        <v>1</v>
      </c>
      <c r="Q39" s="616">
        <f t="shared" si="5"/>
        <v>0</v>
      </c>
      <c r="R39" s="558">
        <f t="shared" si="6"/>
        <v>0.13999999999999999</v>
      </c>
      <c r="S39" s="558">
        <f t="shared" si="7"/>
        <v>0.42</v>
      </c>
      <c r="T39" s="558">
        <f t="shared" si="8"/>
        <v>0.7</v>
      </c>
      <c r="U39" s="608">
        <f t="shared" si="9"/>
        <v>0.7</v>
      </c>
      <c r="V39" s="813"/>
      <c r="W39" s="813"/>
      <c r="X39" s="813"/>
      <c r="Y39" s="813"/>
      <c r="Z39" s="1571"/>
      <c r="AA39" s="1704"/>
      <c r="AB39" s="1571"/>
    </row>
    <row r="40" spans="1:28" ht="33.6" customHeight="1">
      <c r="A40" s="1632"/>
      <c r="B40" s="1756"/>
      <c r="C40" s="1750"/>
      <c r="D40" s="1758"/>
      <c r="E40" s="1752"/>
      <c r="F40" s="1713"/>
      <c r="G40" s="929"/>
      <c r="H40" s="876"/>
      <c r="I40" s="1724"/>
      <c r="J40" s="1787"/>
      <c r="K40" s="446">
        <v>0.7</v>
      </c>
      <c r="L40" s="556" t="s">
        <v>23</v>
      </c>
      <c r="M40" s="563">
        <v>0</v>
      </c>
      <c r="N40" s="563">
        <v>0</v>
      </c>
      <c r="O40" s="563">
        <v>0</v>
      </c>
      <c r="P40" s="562">
        <v>0</v>
      </c>
      <c r="Q40" s="554">
        <f t="shared" si="5"/>
        <v>0</v>
      </c>
      <c r="R40" s="554">
        <f t="shared" si="6"/>
        <v>0</v>
      </c>
      <c r="S40" s="554">
        <f t="shared" si="7"/>
        <v>0</v>
      </c>
      <c r="T40" s="554">
        <f t="shared" si="8"/>
        <v>0</v>
      </c>
      <c r="U40" s="611">
        <f t="shared" si="9"/>
        <v>0</v>
      </c>
      <c r="V40" s="813"/>
      <c r="W40" s="813"/>
      <c r="X40" s="813"/>
      <c r="Y40" s="813"/>
      <c r="Z40" s="1571"/>
      <c r="AA40" s="1704"/>
      <c r="AB40" s="1571"/>
    </row>
    <row r="41" spans="1:28" ht="32.450000000000003" customHeight="1">
      <c r="A41" s="1632" t="s">
        <v>367</v>
      </c>
      <c r="B41" s="1756"/>
      <c r="C41" s="1633" t="s">
        <v>368</v>
      </c>
      <c r="D41" s="1711" t="s">
        <v>369</v>
      </c>
      <c r="E41" s="1752" t="s">
        <v>1174</v>
      </c>
      <c r="F41" s="1731">
        <v>124</v>
      </c>
      <c r="G41" s="946" t="s">
        <v>971</v>
      </c>
      <c r="H41" s="1128" t="s">
        <v>366</v>
      </c>
      <c r="I41" s="1749">
        <v>0</v>
      </c>
      <c r="J41" s="1748" t="s">
        <v>836</v>
      </c>
      <c r="K41" s="503">
        <v>0.1</v>
      </c>
      <c r="L41" s="615" t="s">
        <v>22</v>
      </c>
      <c r="M41" s="614">
        <v>0.5</v>
      </c>
      <c r="N41" s="614">
        <v>1</v>
      </c>
      <c r="O41" s="613">
        <v>1</v>
      </c>
      <c r="P41" s="612">
        <v>1</v>
      </c>
      <c r="Q41" s="558">
        <f t="shared" si="5"/>
        <v>0.05</v>
      </c>
      <c r="R41" s="558">
        <f t="shared" si="6"/>
        <v>0.1</v>
      </c>
      <c r="S41" s="558">
        <f t="shared" si="7"/>
        <v>0.1</v>
      </c>
      <c r="T41" s="558">
        <f t="shared" si="8"/>
        <v>0.1</v>
      </c>
      <c r="U41" s="608">
        <f t="shared" si="9"/>
        <v>0.1</v>
      </c>
      <c r="V41" s="813">
        <f>+Q42+Q44+Q48</f>
        <v>0</v>
      </c>
      <c r="W41" s="813">
        <f>+R42+R44+R48</f>
        <v>0</v>
      </c>
      <c r="X41" s="813">
        <f>+S42+S44+S48</f>
        <v>0</v>
      </c>
      <c r="Y41" s="813">
        <f>+T42+T44+T48</f>
        <v>0</v>
      </c>
      <c r="Z41" s="1571"/>
      <c r="AA41" s="1725" t="s">
        <v>370</v>
      </c>
      <c r="AB41" s="1571"/>
    </row>
    <row r="42" spans="1:28" ht="40.9" customHeight="1">
      <c r="A42" s="1632"/>
      <c r="B42" s="1756"/>
      <c r="C42" s="1633"/>
      <c r="D42" s="1711"/>
      <c r="E42" s="1752"/>
      <c r="F42" s="1713"/>
      <c r="G42" s="946"/>
      <c r="H42" s="1129"/>
      <c r="I42" s="1749"/>
      <c r="J42" s="1748"/>
      <c r="K42" s="446">
        <v>0.1</v>
      </c>
      <c r="L42" s="556" t="s">
        <v>23</v>
      </c>
      <c r="M42" s="563">
        <v>0</v>
      </c>
      <c r="N42" s="563">
        <v>0</v>
      </c>
      <c r="O42" s="563">
        <v>0</v>
      </c>
      <c r="P42" s="562">
        <v>0</v>
      </c>
      <c r="Q42" s="554">
        <f t="shared" si="5"/>
        <v>0</v>
      </c>
      <c r="R42" s="554">
        <f t="shared" si="6"/>
        <v>0</v>
      </c>
      <c r="S42" s="554">
        <f t="shared" si="7"/>
        <v>0</v>
      </c>
      <c r="T42" s="554">
        <f t="shared" si="8"/>
        <v>0</v>
      </c>
      <c r="U42" s="611">
        <f t="shared" si="9"/>
        <v>0</v>
      </c>
      <c r="V42" s="813"/>
      <c r="W42" s="813"/>
      <c r="X42" s="813"/>
      <c r="Y42" s="813"/>
      <c r="Z42" s="1571"/>
      <c r="AA42" s="1704"/>
      <c r="AB42" s="1571"/>
    </row>
    <row r="43" spans="1:28" ht="50.45" customHeight="1">
      <c r="A43" s="1632"/>
      <c r="B43" s="1756"/>
      <c r="C43" s="1633"/>
      <c r="D43" s="1711"/>
      <c r="E43" s="1752"/>
      <c r="F43" s="1713"/>
      <c r="G43" s="946"/>
      <c r="H43" s="1129"/>
      <c r="I43" s="1749"/>
      <c r="J43" s="1748" t="s">
        <v>972</v>
      </c>
      <c r="K43" s="503">
        <v>0.4</v>
      </c>
      <c r="L43" s="615" t="s">
        <v>22</v>
      </c>
      <c r="M43" s="614">
        <v>0.05</v>
      </c>
      <c r="N43" s="614">
        <v>0.25</v>
      </c>
      <c r="O43" s="613">
        <v>0.7</v>
      </c>
      <c r="P43" s="612">
        <v>1</v>
      </c>
      <c r="Q43" s="558">
        <f t="shared" si="5"/>
        <v>2.0000000000000004E-2</v>
      </c>
      <c r="R43" s="558">
        <f t="shared" si="6"/>
        <v>0.1</v>
      </c>
      <c r="S43" s="558">
        <f t="shared" si="7"/>
        <v>0.27999999999999997</v>
      </c>
      <c r="T43" s="558">
        <f t="shared" si="8"/>
        <v>0.4</v>
      </c>
      <c r="U43" s="608">
        <f t="shared" si="9"/>
        <v>0.4</v>
      </c>
      <c r="V43" s="813"/>
      <c r="W43" s="813"/>
      <c r="X43" s="813"/>
      <c r="Y43" s="813"/>
      <c r="Z43" s="1571"/>
      <c r="AA43" s="1704"/>
      <c r="AB43" s="1571"/>
    </row>
    <row r="44" spans="1:28" ht="108.75" customHeight="1">
      <c r="A44" s="1632"/>
      <c r="B44" s="1756"/>
      <c r="C44" s="1633"/>
      <c r="D44" s="1711"/>
      <c r="E44" s="1752"/>
      <c r="F44" s="1713"/>
      <c r="G44" s="946"/>
      <c r="H44" s="1129"/>
      <c r="I44" s="1749"/>
      <c r="J44" s="1748"/>
      <c r="K44" s="446">
        <v>0.4</v>
      </c>
      <c r="L44" s="556" t="s">
        <v>23</v>
      </c>
      <c r="M44" s="563">
        <v>0</v>
      </c>
      <c r="N44" s="563">
        <v>0</v>
      </c>
      <c r="O44" s="563">
        <v>0</v>
      </c>
      <c r="P44" s="562">
        <v>0</v>
      </c>
      <c r="Q44" s="554">
        <f t="shared" si="5"/>
        <v>0</v>
      </c>
      <c r="R44" s="554">
        <f t="shared" si="6"/>
        <v>0</v>
      </c>
      <c r="S44" s="554">
        <f t="shared" si="7"/>
        <v>0</v>
      </c>
      <c r="T44" s="554">
        <f t="shared" si="8"/>
        <v>0</v>
      </c>
      <c r="U44" s="611">
        <f t="shared" si="9"/>
        <v>0</v>
      </c>
      <c r="V44" s="813"/>
      <c r="W44" s="813"/>
      <c r="X44" s="813"/>
      <c r="Y44" s="813"/>
      <c r="Z44" s="1571"/>
      <c r="AA44" s="1704"/>
      <c r="AB44" s="1571"/>
    </row>
    <row r="45" spans="1:28" ht="45" customHeight="1">
      <c r="A45" s="1632"/>
      <c r="B45" s="1756"/>
      <c r="C45" s="1633"/>
      <c r="D45" s="1711"/>
      <c r="E45" s="1752"/>
      <c r="F45" s="1713"/>
      <c r="G45" s="946"/>
      <c r="H45" s="1129"/>
      <c r="I45" s="1749"/>
      <c r="J45" s="1748" t="s">
        <v>837</v>
      </c>
      <c r="K45" s="503">
        <v>0.3</v>
      </c>
      <c r="L45" s="615" t="s">
        <v>22</v>
      </c>
      <c r="M45" s="614">
        <v>0.05</v>
      </c>
      <c r="N45" s="614">
        <v>0.25</v>
      </c>
      <c r="O45" s="613">
        <v>0.7</v>
      </c>
      <c r="P45" s="612">
        <v>1</v>
      </c>
      <c r="Q45" s="558">
        <f t="shared" si="5"/>
        <v>1.4999999999999999E-2</v>
      </c>
      <c r="R45" s="558">
        <f t="shared" si="6"/>
        <v>7.4999999999999997E-2</v>
      </c>
      <c r="S45" s="558">
        <f t="shared" si="7"/>
        <v>0.21</v>
      </c>
      <c r="T45" s="558">
        <f t="shared" si="8"/>
        <v>0.3</v>
      </c>
      <c r="U45" s="608">
        <f t="shared" si="9"/>
        <v>0.3</v>
      </c>
      <c r="V45" s="813"/>
      <c r="W45" s="813"/>
      <c r="X45" s="813"/>
      <c r="Y45" s="813"/>
      <c r="Z45" s="1571"/>
      <c r="AA45" s="1704"/>
      <c r="AB45" s="1571"/>
    </row>
    <row r="46" spans="1:28" ht="69.75" customHeight="1">
      <c r="A46" s="1632"/>
      <c r="B46" s="1756"/>
      <c r="C46" s="1633"/>
      <c r="D46" s="1711"/>
      <c r="E46" s="1752"/>
      <c r="F46" s="1713"/>
      <c r="G46" s="946"/>
      <c r="H46" s="1129"/>
      <c r="I46" s="1749"/>
      <c r="J46" s="1748"/>
      <c r="K46" s="446">
        <v>0.3</v>
      </c>
      <c r="L46" s="556" t="s">
        <v>23</v>
      </c>
      <c r="M46" s="563">
        <v>0</v>
      </c>
      <c r="N46" s="563">
        <v>0</v>
      </c>
      <c r="O46" s="563">
        <v>0</v>
      </c>
      <c r="P46" s="562">
        <v>0</v>
      </c>
      <c r="Q46" s="554">
        <f t="shared" si="5"/>
        <v>0</v>
      </c>
      <c r="R46" s="554">
        <f t="shared" si="6"/>
        <v>0</v>
      </c>
      <c r="S46" s="554">
        <f t="shared" si="7"/>
        <v>0</v>
      </c>
      <c r="T46" s="554">
        <f t="shared" si="8"/>
        <v>0</v>
      </c>
      <c r="U46" s="611">
        <f t="shared" si="9"/>
        <v>0</v>
      </c>
      <c r="V46" s="813"/>
      <c r="W46" s="813"/>
      <c r="X46" s="813"/>
      <c r="Y46" s="813"/>
      <c r="Z46" s="1571"/>
      <c r="AA46" s="1704"/>
      <c r="AB46" s="1571"/>
    </row>
    <row r="47" spans="1:28" ht="27.6" customHeight="1">
      <c r="A47" s="1632"/>
      <c r="B47" s="1756"/>
      <c r="C47" s="1633"/>
      <c r="D47" s="1711"/>
      <c r="E47" s="1752"/>
      <c r="F47" s="1713"/>
      <c r="G47" s="946"/>
      <c r="H47" s="1129"/>
      <c r="I47" s="1749"/>
      <c r="J47" s="1748" t="s">
        <v>838</v>
      </c>
      <c r="K47" s="503">
        <v>0.2</v>
      </c>
      <c r="L47" s="615" t="s">
        <v>22</v>
      </c>
      <c r="M47" s="614">
        <v>0</v>
      </c>
      <c r="N47" s="614">
        <v>0</v>
      </c>
      <c r="O47" s="613">
        <v>0.5</v>
      </c>
      <c r="P47" s="612">
        <v>1</v>
      </c>
      <c r="Q47" s="558">
        <f t="shared" si="5"/>
        <v>0</v>
      </c>
      <c r="R47" s="558">
        <f t="shared" si="6"/>
        <v>0</v>
      </c>
      <c r="S47" s="558">
        <f t="shared" si="7"/>
        <v>0.1</v>
      </c>
      <c r="T47" s="558">
        <f t="shared" si="8"/>
        <v>0.2</v>
      </c>
      <c r="U47" s="608">
        <f t="shared" si="9"/>
        <v>0.2</v>
      </c>
      <c r="V47" s="813"/>
      <c r="W47" s="813"/>
      <c r="X47" s="813"/>
      <c r="Y47" s="813"/>
      <c r="Z47" s="1571"/>
      <c r="AA47" s="1704"/>
      <c r="AB47" s="1571"/>
    </row>
    <row r="48" spans="1:28" ht="49.9" customHeight="1">
      <c r="A48" s="1632"/>
      <c r="B48" s="1756"/>
      <c r="C48" s="1633"/>
      <c r="D48" s="1711"/>
      <c r="E48" s="1752"/>
      <c r="F48" s="1713"/>
      <c r="G48" s="946"/>
      <c r="H48" s="1130"/>
      <c r="I48" s="1749"/>
      <c r="J48" s="1748"/>
      <c r="K48" s="446">
        <v>0.2</v>
      </c>
      <c r="L48" s="556" t="s">
        <v>23</v>
      </c>
      <c r="M48" s="563">
        <v>0</v>
      </c>
      <c r="N48" s="563">
        <v>0</v>
      </c>
      <c r="O48" s="563">
        <v>0</v>
      </c>
      <c r="P48" s="562">
        <v>0</v>
      </c>
      <c r="Q48" s="554">
        <f t="shared" si="5"/>
        <v>0</v>
      </c>
      <c r="R48" s="554">
        <f t="shared" si="6"/>
        <v>0</v>
      </c>
      <c r="S48" s="554">
        <f t="shared" si="7"/>
        <v>0</v>
      </c>
      <c r="T48" s="554">
        <f t="shared" si="8"/>
        <v>0</v>
      </c>
      <c r="U48" s="611">
        <f t="shared" si="9"/>
        <v>0</v>
      </c>
      <c r="V48" s="813"/>
      <c r="W48" s="813"/>
      <c r="X48" s="813"/>
      <c r="Y48" s="813"/>
      <c r="Z48" s="1571"/>
      <c r="AA48" s="1704"/>
      <c r="AB48" s="1571"/>
    </row>
    <row r="49" spans="1:69" s="13" customFormat="1" ht="30" customHeight="1">
      <c r="A49" s="1632" t="s">
        <v>371</v>
      </c>
      <c r="B49" s="1756"/>
      <c r="C49" s="1633" t="s">
        <v>372</v>
      </c>
      <c r="D49" s="1711" t="s">
        <v>373</v>
      </c>
      <c r="E49" s="1633" t="s">
        <v>875</v>
      </c>
      <c r="F49" s="1731">
        <v>125</v>
      </c>
      <c r="G49" s="1723" t="s">
        <v>839</v>
      </c>
      <c r="H49" s="1723" t="s">
        <v>366</v>
      </c>
      <c r="I49" s="1724">
        <v>0</v>
      </c>
      <c r="J49" s="1706" t="s">
        <v>840</v>
      </c>
      <c r="K49" s="447">
        <v>0.3</v>
      </c>
      <c r="L49" s="565" t="s">
        <v>22</v>
      </c>
      <c r="M49" s="564">
        <v>0.75</v>
      </c>
      <c r="N49" s="564">
        <v>1</v>
      </c>
      <c r="O49" s="560">
        <v>1</v>
      </c>
      <c r="P49" s="559">
        <v>1</v>
      </c>
      <c r="Q49" s="558">
        <f t="shared" si="5"/>
        <v>0.22499999999999998</v>
      </c>
      <c r="R49" s="558">
        <f t="shared" si="6"/>
        <v>0.3</v>
      </c>
      <c r="S49" s="558">
        <f t="shared" si="7"/>
        <v>0.3</v>
      </c>
      <c r="T49" s="558">
        <f t="shared" si="8"/>
        <v>0.3</v>
      </c>
      <c r="U49" s="608">
        <f t="shared" si="9"/>
        <v>0.3</v>
      </c>
      <c r="V49" s="813">
        <f>+Q50+Q56</f>
        <v>0</v>
      </c>
      <c r="W49" s="813">
        <f>+R50+R56</f>
        <v>0</v>
      </c>
      <c r="X49" s="813">
        <f>+S50+S56</f>
        <v>0</v>
      </c>
      <c r="Y49" s="813">
        <f>+T50+T56</f>
        <v>0</v>
      </c>
      <c r="Z49" s="1571"/>
      <c r="AA49" s="1725" t="s">
        <v>374</v>
      </c>
      <c r="AB49" s="1571"/>
      <c r="AR49" s="7"/>
      <c r="AS49" s="7"/>
      <c r="AT49" s="7"/>
      <c r="AU49" s="7"/>
      <c r="AV49" s="7"/>
      <c r="AW49" s="7"/>
      <c r="AX49" s="7"/>
      <c r="AY49" s="7"/>
      <c r="AZ49" s="7"/>
      <c r="BA49" s="7"/>
      <c r="BB49" s="7"/>
      <c r="BC49" s="7"/>
      <c r="BD49" s="7"/>
      <c r="BE49" s="7"/>
      <c r="BF49" s="7"/>
      <c r="BG49" s="7"/>
      <c r="BH49" s="7"/>
      <c r="BI49" s="7"/>
      <c r="BJ49" s="7"/>
      <c r="BK49" s="7"/>
      <c r="BL49" s="7"/>
      <c r="BM49" s="7"/>
      <c r="BN49" s="7"/>
      <c r="BO49" s="7"/>
      <c r="BP49" s="7"/>
      <c r="BQ49" s="7"/>
    </row>
    <row r="50" spans="1:69" s="13" customFormat="1" ht="31.9" customHeight="1">
      <c r="A50" s="1632"/>
      <c r="B50" s="1756"/>
      <c r="C50" s="1633"/>
      <c r="D50" s="1711"/>
      <c r="E50" s="1633"/>
      <c r="F50" s="1713"/>
      <c r="G50" s="1723"/>
      <c r="H50" s="1723"/>
      <c r="I50" s="1724"/>
      <c r="J50" s="1706"/>
      <c r="K50" s="446">
        <v>0</v>
      </c>
      <c r="L50" s="556" t="s">
        <v>23</v>
      </c>
      <c r="M50" s="563">
        <v>0</v>
      </c>
      <c r="N50" s="563">
        <v>0</v>
      </c>
      <c r="O50" s="563">
        <v>0</v>
      </c>
      <c r="P50" s="562">
        <v>0</v>
      </c>
      <c r="Q50" s="554">
        <f t="shared" ref="Q50:Q77" si="10">+SUM(M50:M50)*K50</f>
        <v>0</v>
      </c>
      <c r="R50" s="554">
        <f t="shared" ref="R50:R77" si="11">+SUM(N50:N50)*K50</f>
        <v>0</v>
      </c>
      <c r="S50" s="554">
        <f t="shared" ref="S50:S77" si="12">+SUM(O50:O50)*K50</f>
        <v>0</v>
      </c>
      <c r="T50" s="554">
        <f t="shared" ref="T50:T77" si="13">+SUM(P50:P50)*K50</f>
        <v>0</v>
      </c>
      <c r="U50" s="611">
        <f t="shared" ref="U50:U81" si="14">+MAX(Q50:T50)</f>
        <v>0</v>
      </c>
      <c r="V50" s="813"/>
      <c r="W50" s="813"/>
      <c r="X50" s="813"/>
      <c r="Y50" s="813"/>
      <c r="Z50" s="1571"/>
      <c r="AA50" s="1704"/>
      <c r="AB50" s="1571"/>
      <c r="AR50" s="7"/>
      <c r="AS50" s="7"/>
      <c r="AT50" s="7"/>
      <c r="AU50" s="7"/>
      <c r="AV50" s="7"/>
      <c r="AW50" s="7"/>
      <c r="AX50" s="7"/>
      <c r="AY50" s="7"/>
      <c r="AZ50" s="7"/>
      <c r="BA50" s="7"/>
      <c r="BB50" s="7"/>
      <c r="BC50" s="7"/>
      <c r="BD50" s="7"/>
      <c r="BE50" s="7"/>
      <c r="BF50" s="7"/>
      <c r="BG50" s="7"/>
      <c r="BH50" s="7"/>
      <c r="BI50" s="7"/>
      <c r="BJ50" s="7"/>
      <c r="BK50" s="7"/>
      <c r="BL50" s="7"/>
      <c r="BM50" s="7"/>
      <c r="BN50" s="7"/>
      <c r="BO50" s="7"/>
      <c r="BP50" s="7"/>
      <c r="BQ50" s="7"/>
    </row>
    <row r="51" spans="1:69" s="13" customFormat="1" ht="31.9" customHeight="1">
      <c r="A51" s="1632"/>
      <c r="B51" s="1756"/>
      <c r="C51" s="1633"/>
      <c r="D51" s="1711"/>
      <c r="E51" s="1633"/>
      <c r="F51" s="1713"/>
      <c r="G51" s="1723"/>
      <c r="H51" s="1723"/>
      <c r="I51" s="1724"/>
      <c r="J51" s="1706" t="s">
        <v>841</v>
      </c>
      <c r="K51" s="447">
        <v>0.2</v>
      </c>
      <c r="L51" s="565" t="s">
        <v>22</v>
      </c>
      <c r="M51" s="564">
        <v>0.75</v>
      </c>
      <c r="N51" s="564">
        <v>1</v>
      </c>
      <c r="O51" s="560">
        <v>1</v>
      </c>
      <c r="P51" s="559">
        <v>1</v>
      </c>
      <c r="Q51" s="558">
        <f t="shared" si="10"/>
        <v>0.15000000000000002</v>
      </c>
      <c r="R51" s="558">
        <f t="shared" si="11"/>
        <v>0.2</v>
      </c>
      <c r="S51" s="558">
        <f t="shared" si="12"/>
        <v>0.2</v>
      </c>
      <c r="T51" s="558">
        <f t="shared" si="13"/>
        <v>0.2</v>
      </c>
      <c r="U51" s="608">
        <f t="shared" si="14"/>
        <v>0.2</v>
      </c>
      <c r="V51" s="813"/>
      <c r="W51" s="813"/>
      <c r="X51" s="813"/>
      <c r="Y51" s="813"/>
      <c r="Z51" s="1571"/>
      <c r="AA51" s="1704"/>
      <c r="AB51" s="1571"/>
      <c r="AR51" s="7"/>
      <c r="AS51" s="7"/>
      <c r="AT51" s="7"/>
      <c r="AU51" s="7"/>
      <c r="AV51" s="7"/>
      <c r="AW51" s="7"/>
      <c r="AX51" s="7"/>
      <c r="AY51" s="7"/>
      <c r="AZ51" s="7"/>
      <c r="BA51" s="7"/>
      <c r="BB51" s="7"/>
      <c r="BC51" s="7"/>
      <c r="BD51" s="7"/>
      <c r="BE51" s="7"/>
      <c r="BF51" s="7"/>
      <c r="BG51" s="7"/>
      <c r="BH51" s="7"/>
      <c r="BI51" s="7"/>
      <c r="BJ51" s="7"/>
      <c r="BK51" s="7"/>
      <c r="BL51" s="7"/>
      <c r="BM51" s="7"/>
      <c r="BN51" s="7"/>
      <c r="BO51" s="7"/>
      <c r="BP51" s="7"/>
      <c r="BQ51" s="7"/>
    </row>
    <row r="52" spans="1:69" s="13" customFormat="1" ht="31.9" customHeight="1">
      <c r="A52" s="1632"/>
      <c r="B52" s="1756"/>
      <c r="C52" s="1633"/>
      <c r="D52" s="1711"/>
      <c r="E52" s="1633"/>
      <c r="F52" s="1713"/>
      <c r="G52" s="1723"/>
      <c r="H52" s="1723"/>
      <c r="I52" s="1724"/>
      <c r="J52" s="1706"/>
      <c r="K52" s="446">
        <v>0</v>
      </c>
      <c r="L52" s="556" t="s">
        <v>23</v>
      </c>
      <c r="M52" s="555">
        <v>0</v>
      </c>
      <c r="N52" s="555">
        <v>0</v>
      </c>
      <c r="O52" s="555">
        <v>0</v>
      </c>
      <c r="P52" s="555">
        <v>0</v>
      </c>
      <c r="Q52" s="554">
        <f t="shared" si="10"/>
        <v>0</v>
      </c>
      <c r="R52" s="554">
        <f t="shared" si="11"/>
        <v>0</v>
      </c>
      <c r="S52" s="554">
        <f t="shared" si="12"/>
        <v>0</v>
      </c>
      <c r="T52" s="554">
        <f t="shared" si="13"/>
        <v>0</v>
      </c>
      <c r="U52" s="553">
        <f t="shared" si="14"/>
        <v>0</v>
      </c>
      <c r="V52" s="813"/>
      <c r="W52" s="813"/>
      <c r="X52" s="813"/>
      <c r="Y52" s="813"/>
      <c r="Z52" s="1571"/>
      <c r="AA52" s="1704"/>
      <c r="AB52" s="1571"/>
      <c r="AR52" s="7"/>
      <c r="AS52" s="7"/>
      <c r="AT52" s="7"/>
      <c r="AU52" s="7"/>
      <c r="AV52" s="7"/>
      <c r="AW52" s="7"/>
      <c r="AX52" s="7"/>
      <c r="AY52" s="7"/>
      <c r="AZ52" s="7"/>
      <c r="BA52" s="7"/>
      <c r="BB52" s="7"/>
      <c r="BC52" s="7"/>
      <c r="BD52" s="7"/>
      <c r="BE52" s="7"/>
      <c r="BF52" s="7"/>
      <c r="BG52" s="7"/>
      <c r="BH52" s="7"/>
      <c r="BI52" s="7"/>
      <c r="BJ52" s="7"/>
      <c r="BK52" s="7"/>
      <c r="BL52" s="7"/>
      <c r="BM52" s="7"/>
      <c r="BN52" s="7"/>
      <c r="BO52" s="7"/>
      <c r="BP52" s="7"/>
      <c r="BQ52" s="7"/>
    </row>
    <row r="53" spans="1:69" s="13" customFormat="1" ht="53.45" customHeight="1">
      <c r="A53" s="1632"/>
      <c r="B53" s="1756"/>
      <c r="C53" s="1633"/>
      <c r="D53" s="1711"/>
      <c r="E53" s="1633"/>
      <c r="F53" s="1713"/>
      <c r="G53" s="1723"/>
      <c r="H53" s="1723"/>
      <c r="I53" s="1724"/>
      <c r="J53" s="1706" t="s">
        <v>842</v>
      </c>
      <c r="K53" s="447">
        <v>0.3</v>
      </c>
      <c r="L53" s="565" t="s">
        <v>22</v>
      </c>
      <c r="M53" s="564">
        <v>0</v>
      </c>
      <c r="N53" s="564">
        <v>0.4</v>
      </c>
      <c r="O53" s="560">
        <v>0.6</v>
      </c>
      <c r="P53" s="559">
        <v>1</v>
      </c>
      <c r="Q53" s="558">
        <f t="shared" si="10"/>
        <v>0</v>
      </c>
      <c r="R53" s="558">
        <f t="shared" si="11"/>
        <v>0.12</v>
      </c>
      <c r="S53" s="558">
        <f t="shared" si="12"/>
        <v>0.18</v>
      </c>
      <c r="T53" s="558">
        <f t="shared" si="13"/>
        <v>0.3</v>
      </c>
      <c r="U53" s="608">
        <f t="shared" si="14"/>
        <v>0.3</v>
      </c>
      <c r="V53" s="813"/>
      <c r="W53" s="813"/>
      <c r="X53" s="813"/>
      <c r="Y53" s="813"/>
      <c r="Z53" s="1571"/>
      <c r="AA53" s="1704"/>
      <c r="AB53" s="1571"/>
      <c r="AR53" s="7"/>
      <c r="AS53" s="7"/>
      <c r="AT53" s="7"/>
      <c r="AU53" s="7"/>
      <c r="AV53" s="7"/>
      <c r="AW53" s="7"/>
      <c r="AX53" s="7"/>
      <c r="AY53" s="7"/>
      <c r="AZ53" s="7"/>
      <c r="BA53" s="7"/>
      <c r="BB53" s="7"/>
      <c r="BC53" s="7"/>
      <c r="BD53" s="7"/>
      <c r="BE53" s="7"/>
      <c r="BF53" s="7"/>
      <c r="BG53" s="7"/>
      <c r="BH53" s="7"/>
      <c r="BI53" s="7"/>
      <c r="BJ53" s="7"/>
      <c r="BK53" s="7"/>
      <c r="BL53" s="7"/>
      <c r="BM53" s="7"/>
      <c r="BN53" s="7"/>
      <c r="BO53" s="7"/>
      <c r="BP53" s="7"/>
      <c r="BQ53" s="7"/>
    </row>
    <row r="54" spans="1:69" s="13" customFormat="1" ht="55.9" customHeight="1">
      <c r="A54" s="1632"/>
      <c r="B54" s="1756"/>
      <c r="C54" s="1633"/>
      <c r="D54" s="1711"/>
      <c r="E54" s="1633"/>
      <c r="F54" s="1713"/>
      <c r="G54" s="1723"/>
      <c r="H54" s="1723"/>
      <c r="I54" s="1724"/>
      <c r="J54" s="1706"/>
      <c r="K54" s="446">
        <v>0</v>
      </c>
      <c r="L54" s="556" t="s">
        <v>23</v>
      </c>
      <c r="M54" s="555">
        <v>0</v>
      </c>
      <c r="N54" s="555">
        <v>0</v>
      </c>
      <c r="O54" s="555">
        <v>0</v>
      </c>
      <c r="P54" s="555">
        <v>0</v>
      </c>
      <c r="Q54" s="554">
        <f t="shared" si="10"/>
        <v>0</v>
      </c>
      <c r="R54" s="554">
        <f t="shared" si="11"/>
        <v>0</v>
      </c>
      <c r="S54" s="554">
        <f t="shared" si="12"/>
        <v>0</v>
      </c>
      <c r="T54" s="554">
        <f t="shared" si="13"/>
        <v>0</v>
      </c>
      <c r="U54" s="553">
        <f t="shared" si="14"/>
        <v>0</v>
      </c>
      <c r="V54" s="813"/>
      <c r="W54" s="813"/>
      <c r="X54" s="813"/>
      <c r="Y54" s="813"/>
      <c r="Z54" s="1571"/>
      <c r="AA54" s="1704"/>
      <c r="AB54" s="1571"/>
      <c r="AR54" s="7"/>
      <c r="AS54" s="7"/>
      <c r="AT54" s="7"/>
      <c r="AU54" s="7"/>
      <c r="AV54" s="7"/>
      <c r="AW54" s="7"/>
      <c r="AX54" s="7"/>
      <c r="AY54" s="7"/>
      <c r="AZ54" s="7"/>
      <c r="BA54" s="7"/>
      <c r="BB54" s="7"/>
      <c r="BC54" s="7"/>
      <c r="BD54" s="7"/>
      <c r="BE54" s="7"/>
      <c r="BF54" s="7"/>
      <c r="BG54" s="7"/>
      <c r="BH54" s="7"/>
      <c r="BI54" s="7"/>
      <c r="BJ54" s="7"/>
      <c r="BK54" s="7"/>
      <c r="BL54" s="7"/>
      <c r="BM54" s="7"/>
      <c r="BN54" s="7"/>
      <c r="BO54" s="7"/>
      <c r="BP54" s="7"/>
      <c r="BQ54" s="7"/>
    </row>
    <row r="55" spans="1:69" s="13" customFormat="1" ht="34.9" customHeight="1">
      <c r="A55" s="1632"/>
      <c r="B55" s="1756"/>
      <c r="C55" s="1633"/>
      <c r="D55" s="1711"/>
      <c r="E55" s="1633"/>
      <c r="F55" s="1713"/>
      <c r="G55" s="1723"/>
      <c r="H55" s="1723"/>
      <c r="I55" s="1724"/>
      <c r="J55" s="870" t="s">
        <v>973</v>
      </c>
      <c r="K55" s="447">
        <v>0.2</v>
      </c>
      <c r="L55" s="565" t="s">
        <v>22</v>
      </c>
      <c r="M55" s="564">
        <v>0.25</v>
      </c>
      <c r="N55" s="564">
        <v>0.5</v>
      </c>
      <c r="O55" s="560">
        <v>0.75</v>
      </c>
      <c r="P55" s="559">
        <v>1</v>
      </c>
      <c r="Q55" s="558">
        <f t="shared" si="10"/>
        <v>0.05</v>
      </c>
      <c r="R55" s="558">
        <f t="shared" si="11"/>
        <v>0.1</v>
      </c>
      <c r="S55" s="558">
        <f t="shared" si="12"/>
        <v>0.15000000000000002</v>
      </c>
      <c r="T55" s="558">
        <f t="shared" si="13"/>
        <v>0.2</v>
      </c>
      <c r="U55" s="608">
        <f t="shared" si="14"/>
        <v>0.2</v>
      </c>
      <c r="V55" s="813"/>
      <c r="W55" s="813"/>
      <c r="X55" s="813"/>
      <c r="Y55" s="813"/>
      <c r="Z55" s="1571"/>
      <c r="AA55" s="1704"/>
      <c r="AB55" s="1571"/>
      <c r="AR55" s="7"/>
      <c r="AS55" s="7"/>
      <c r="AT55" s="7"/>
      <c r="AU55" s="7"/>
      <c r="AV55" s="7"/>
      <c r="AW55" s="7"/>
      <c r="AX55" s="7"/>
      <c r="AY55" s="7"/>
      <c r="AZ55" s="7"/>
      <c r="BA55" s="7"/>
      <c r="BB55" s="7"/>
      <c r="BC55" s="7"/>
      <c r="BD55" s="7"/>
      <c r="BE55" s="7"/>
      <c r="BF55" s="7"/>
      <c r="BG55" s="7"/>
      <c r="BH55" s="7"/>
      <c r="BI55" s="7"/>
      <c r="BJ55" s="7"/>
      <c r="BK55" s="7"/>
      <c r="BL55" s="7"/>
      <c r="BM55" s="7"/>
      <c r="BN55" s="7"/>
      <c r="BO55" s="7"/>
      <c r="BP55" s="7"/>
      <c r="BQ55" s="7"/>
    </row>
    <row r="56" spans="1:69" s="13" customFormat="1" ht="42" customHeight="1">
      <c r="A56" s="1632"/>
      <c r="B56" s="1756"/>
      <c r="C56" s="1633"/>
      <c r="D56" s="1711"/>
      <c r="E56" s="1633"/>
      <c r="F56" s="1732"/>
      <c r="G56" s="1723"/>
      <c r="H56" s="1723"/>
      <c r="I56" s="1724"/>
      <c r="J56" s="870"/>
      <c r="K56" s="446">
        <v>0</v>
      </c>
      <c r="L56" s="556" t="s">
        <v>23</v>
      </c>
      <c r="M56" s="563">
        <v>0</v>
      </c>
      <c r="N56" s="563">
        <v>0</v>
      </c>
      <c r="O56" s="563">
        <v>0</v>
      </c>
      <c r="P56" s="562">
        <v>0</v>
      </c>
      <c r="Q56" s="554">
        <f t="shared" si="10"/>
        <v>0</v>
      </c>
      <c r="R56" s="554">
        <f t="shared" si="11"/>
        <v>0</v>
      </c>
      <c r="S56" s="554">
        <f t="shared" si="12"/>
        <v>0</v>
      </c>
      <c r="T56" s="554">
        <f t="shared" si="13"/>
        <v>0</v>
      </c>
      <c r="U56" s="611">
        <f t="shared" si="14"/>
        <v>0</v>
      </c>
      <c r="V56" s="813"/>
      <c r="W56" s="813"/>
      <c r="X56" s="813"/>
      <c r="Y56" s="813"/>
      <c r="Z56" s="1571"/>
      <c r="AA56" s="1704"/>
      <c r="AB56" s="1571"/>
      <c r="AR56" s="7"/>
      <c r="AS56" s="7"/>
      <c r="AT56" s="7"/>
      <c r="AU56" s="7"/>
      <c r="AV56" s="7"/>
      <c r="AW56" s="7"/>
      <c r="AX56" s="7"/>
      <c r="AY56" s="7"/>
      <c r="AZ56" s="7"/>
      <c r="BA56" s="7"/>
      <c r="BB56" s="7"/>
      <c r="BC56" s="7"/>
      <c r="BD56" s="7"/>
      <c r="BE56" s="7"/>
      <c r="BF56" s="7"/>
      <c r="BG56" s="7"/>
      <c r="BH56" s="7"/>
      <c r="BI56" s="7"/>
      <c r="BJ56" s="7"/>
      <c r="BK56" s="7"/>
      <c r="BL56" s="7"/>
      <c r="BM56" s="7"/>
      <c r="BN56" s="7"/>
      <c r="BO56" s="7"/>
      <c r="BP56" s="7"/>
      <c r="BQ56" s="7"/>
    </row>
    <row r="57" spans="1:69" s="13" customFormat="1" ht="37.15" customHeight="1">
      <c r="A57" s="1632"/>
      <c r="B57" s="1756"/>
      <c r="C57" s="1633"/>
      <c r="D57" s="1711" t="s">
        <v>375</v>
      </c>
      <c r="E57" s="1728" t="s">
        <v>876</v>
      </c>
      <c r="F57" s="1731">
        <v>126</v>
      </c>
      <c r="G57" s="1742" t="s">
        <v>877</v>
      </c>
      <c r="H57" s="1574" t="s">
        <v>843</v>
      </c>
      <c r="I57" s="1745">
        <v>0</v>
      </c>
      <c r="J57" s="1706" t="s">
        <v>844</v>
      </c>
      <c r="K57" s="447">
        <v>0.3</v>
      </c>
      <c r="L57" s="565" t="s">
        <v>22</v>
      </c>
      <c r="M57" s="564">
        <v>1</v>
      </c>
      <c r="N57" s="564">
        <v>1</v>
      </c>
      <c r="O57" s="560">
        <v>1</v>
      </c>
      <c r="P57" s="559">
        <v>1</v>
      </c>
      <c r="Q57" s="558">
        <f t="shared" si="10"/>
        <v>0.3</v>
      </c>
      <c r="R57" s="604">
        <f t="shared" si="11"/>
        <v>0.3</v>
      </c>
      <c r="S57" s="604">
        <f t="shared" si="12"/>
        <v>0.3</v>
      </c>
      <c r="T57" s="604">
        <f t="shared" si="13"/>
        <v>0.3</v>
      </c>
      <c r="U57" s="608">
        <f t="shared" si="14"/>
        <v>0.3</v>
      </c>
      <c r="V57" s="675">
        <f>+Q58+Q62+Q64</f>
        <v>0</v>
      </c>
      <c r="W57" s="675">
        <f>+R58+R62+R64</f>
        <v>0</v>
      </c>
      <c r="X57" s="675">
        <f>+S58+S62+S64</f>
        <v>0</v>
      </c>
      <c r="Y57" s="675">
        <f>+T58+T62+T64</f>
        <v>0</v>
      </c>
      <c r="Z57" s="1571"/>
      <c r="AA57" s="1704"/>
      <c r="AB57" s="1571"/>
      <c r="AR57" s="7"/>
      <c r="AS57" s="7"/>
      <c r="AT57" s="7"/>
      <c r="AU57" s="7"/>
      <c r="AV57" s="7"/>
      <c r="AW57" s="7"/>
      <c r="AX57" s="7"/>
      <c r="AY57" s="7"/>
      <c r="AZ57" s="7"/>
      <c r="BA57" s="7"/>
      <c r="BB57" s="7"/>
      <c r="BC57" s="7"/>
      <c r="BD57" s="7"/>
      <c r="BE57" s="7"/>
      <c r="BF57" s="7"/>
      <c r="BG57" s="7"/>
      <c r="BH57" s="7"/>
      <c r="BI57" s="7"/>
      <c r="BJ57" s="7"/>
      <c r="BK57" s="7"/>
      <c r="BL57" s="7"/>
      <c r="BM57" s="7"/>
      <c r="BN57" s="7"/>
      <c r="BO57" s="7"/>
      <c r="BP57" s="7"/>
      <c r="BQ57" s="7"/>
    </row>
    <row r="58" spans="1:69" s="13" customFormat="1" ht="35.450000000000003" customHeight="1">
      <c r="A58" s="1632"/>
      <c r="B58" s="1756"/>
      <c r="C58" s="1633"/>
      <c r="D58" s="1711"/>
      <c r="E58" s="1729"/>
      <c r="F58" s="1713"/>
      <c r="G58" s="1743"/>
      <c r="H58" s="1573"/>
      <c r="I58" s="1746"/>
      <c r="J58" s="1706"/>
      <c r="K58" s="446">
        <v>0</v>
      </c>
      <c r="L58" s="556" t="s">
        <v>23</v>
      </c>
      <c r="M58" s="555">
        <v>0</v>
      </c>
      <c r="N58" s="555">
        <v>0</v>
      </c>
      <c r="O58" s="555">
        <v>0</v>
      </c>
      <c r="P58" s="555">
        <v>0</v>
      </c>
      <c r="Q58" s="554">
        <f t="shared" si="10"/>
        <v>0</v>
      </c>
      <c r="R58" s="554">
        <f t="shared" si="11"/>
        <v>0</v>
      </c>
      <c r="S58" s="554">
        <f t="shared" si="12"/>
        <v>0</v>
      </c>
      <c r="T58" s="554">
        <f t="shared" si="13"/>
        <v>0</v>
      </c>
      <c r="U58" s="553">
        <f t="shared" si="14"/>
        <v>0</v>
      </c>
      <c r="V58" s="671"/>
      <c r="W58" s="671"/>
      <c r="X58" s="671"/>
      <c r="Y58" s="671"/>
      <c r="Z58" s="1571"/>
      <c r="AA58" s="1704"/>
      <c r="AB58" s="1571"/>
      <c r="AR58" s="7"/>
      <c r="AS58" s="7"/>
      <c r="AT58" s="7"/>
      <c r="AU58" s="7"/>
      <c r="AV58" s="7"/>
      <c r="AW58" s="7"/>
      <c r="AX58" s="7"/>
      <c r="AY58" s="7"/>
      <c r="AZ58" s="7"/>
      <c r="BA58" s="7"/>
      <c r="BB58" s="7"/>
      <c r="BC58" s="7"/>
      <c r="BD58" s="7"/>
      <c r="BE58" s="7"/>
      <c r="BF58" s="7"/>
      <c r="BG58" s="7"/>
      <c r="BH58" s="7"/>
      <c r="BI58" s="7"/>
      <c r="BJ58" s="7"/>
      <c r="BK58" s="7"/>
      <c r="BL58" s="7"/>
      <c r="BM58" s="7"/>
      <c r="BN58" s="7"/>
      <c r="BO58" s="7"/>
      <c r="BP58" s="7"/>
      <c r="BQ58" s="7"/>
    </row>
    <row r="59" spans="1:69" s="13" customFormat="1" ht="35.450000000000003" customHeight="1">
      <c r="A59" s="1632"/>
      <c r="B59" s="1756"/>
      <c r="C59" s="1633"/>
      <c r="D59" s="1711"/>
      <c r="E59" s="1729"/>
      <c r="F59" s="1713"/>
      <c r="G59" s="1743"/>
      <c r="H59" s="1573"/>
      <c r="I59" s="1746"/>
      <c r="J59" s="1706" t="s">
        <v>845</v>
      </c>
      <c r="K59" s="447">
        <v>0.2</v>
      </c>
      <c r="L59" s="565" t="s">
        <v>22</v>
      </c>
      <c r="M59" s="564">
        <v>0.25</v>
      </c>
      <c r="N59" s="564">
        <v>0.5</v>
      </c>
      <c r="O59" s="560">
        <v>0.75</v>
      </c>
      <c r="P59" s="559">
        <v>1</v>
      </c>
      <c r="Q59" s="558">
        <f t="shared" si="10"/>
        <v>0.05</v>
      </c>
      <c r="R59" s="558">
        <f t="shared" si="11"/>
        <v>0.1</v>
      </c>
      <c r="S59" s="558">
        <f t="shared" si="12"/>
        <v>0.15000000000000002</v>
      </c>
      <c r="T59" s="558">
        <f t="shared" si="13"/>
        <v>0.2</v>
      </c>
      <c r="U59" s="608">
        <f t="shared" si="14"/>
        <v>0.2</v>
      </c>
      <c r="V59" s="671"/>
      <c r="W59" s="671"/>
      <c r="X59" s="671"/>
      <c r="Y59" s="671"/>
      <c r="Z59" s="1571"/>
      <c r="AA59" s="1704"/>
      <c r="AB59" s="1571"/>
      <c r="AR59" s="7"/>
      <c r="AS59" s="7"/>
      <c r="AT59" s="7"/>
      <c r="AU59" s="7"/>
      <c r="AV59" s="7"/>
      <c r="AW59" s="7"/>
      <c r="AX59" s="7"/>
      <c r="AY59" s="7"/>
      <c r="AZ59" s="7"/>
      <c r="BA59" s="7"/>
      <c r="BB59" s="7"/>
      <c r="BC59" s="7"/>
      <c r="BD59" s="7"/>
      <c r="BE59" s="7"/>
      <c r="BF59" s="7"/>
      <c r="BG59" s="7"/>
      <c r="BH59" s="7"/>
      <c r="BI59" s="7"/>
      <c r="BJ59" s="7"/>
      <c r="BK59" s="7"/>
      <c r="BL59" s="7"/>
      <c r="BM59" s="7"/>
      <c r="BN59" s="7"/>
      <c r="BO59" s="7"/>
      <c r="BP59" s="7"/>
      <c r="BQ59" s="7"/>
    </row>
    <row r="60" spans="1:69" s="13" customFormat="1" ht="35.450000000000003" customHeight="1">
      <c r="A60" s="1632"/>
      <c r="B60" s="1756"/>
      <c r="C60" s="1633"/>
      <c r="D60" s="1711"/>
      <c r="E60" s="1729"/>
      <c r="F60" s="1713"/>
      <c r="G60" s="1743"/>
      <c r="H60" s="1573"/>
      <c r="I60" s="1746"/>
      <c r="J60" s="1706"/>
      <c r="K60" s="446">
        <v>0</v>
      </c>
      <c r="L60" s="556" t="s">
        <v>23</v>
      </c>
      <c r="M60" s="555">
        <v>0</v>
      </c>
      <c r="N60" s="555">
        <v>0</v>
      </c>
      <c r="O60" s="555">
        <v>0</v>
      </c>
      <c r="P60" s="555">
        <v>0</v>
      </c>
      <c r="Q60" s="554">
        <f t="shared" si="10"/>
        <v>0</v>
      </c>
      <c r="R60" s="554">
        <f t="shared" si="11"/>
        <v>0</v>
      </c>
      <c r="S60" s="554">
        <f t="shared" si="12"/>
        <v>0</v>
      </c>
      <c r="T60" s="554">
        <f t="shared" si="13"/>
        <v>0</v>
      </c>
      <c r="U60" s="553">
        <f t="shared" si="14"/>
        <v>0</v>
      </c>
      <c r="V60" s="671"/>
      <c r="W60" s="671"/>
      <c r="X60" s="671"/>
      <c r="Y60" s="671"/>
      <c r="Z60" s="1571"/>
      <c r="AA60" s="1704"/>
      <c r="AB60" s="1571"/>
      <c r="AR60" s="7"/>
      <c r="AS60" s="7"/>
      <c r="AT60" s="7"/>
      <c r="AU60" s="7"/>
      <c r="AV60" s="7"/>
      <c r="AW60" s="7"/>
      <c r="AX60" s="7"/>
      <c r="AY60" s="7"/>
      <c r="AZ60" s="7"/>
      <c r="BA60" s="7"/>
      <c r="BB60" s="7"/>
      <c r="BC60" s="7"/>
      <c r="BD60" s="7"/>
      <c r="BE60" s="7"/>
      <c r="BF60" s="7"/>
      <c r="BG60" s="7"/>
      <c r="BH60" s="7"/>
      <c r="BI60" s="7"/>
      <c r="BJ60" s="7"/>
      <c r="BK60" s="7"/>
      <c r="BL60" s="7"/>
      <c r="BM60" s="7"/>
      <c r="BN60" s="7"/>
      <c r="BO60" s="7"/>
      <c r="BP60" s="7"/>
      <c r="BQ60" s="7"/>
    </row>
    <row r="61" spans="1:69" s="13" customFormat="1" ht="30" customHeight="1">
      <c r="A61" s="1632"/>
      <c r="B61" s="1756"/>
      <c r="C61" s="1633"/>
      <c r="D61" s="1711"/>
      <c r="E61" s="1729"/>
      <c r="F61" s="1713"/>
      <c r="G61" s="1743"/>
      <c r="H61" s="1573"/>
      <c r="I61" s="1746"/>
      <c r="J61" s="1740" t="s">
        <v>846</v>
      </c>
      <c r="K61" s="447">
        <v>0.3</v>
      </c>
      <c r="L61" s="565" t="s">
        <v>22</v>
      </c>
      <c r="M61" s="564">
        <v>0.1</v>
      </c>
      <c r="N61" s="564">
        <v>0.4</v>
      </c>
      <c r="O61" s="560">
        <v>0.7</v>
      </c>
      <c r="P61" s="559">
        <v>1</v>
      </c>
      <c r="Q61" s="558">
        <f t="shared" si="10"/>
        <v>0.03</v>
      </c>
      <c r="R61" s="558">
        <f t="shared" si="11"/>
        <v>0.12</v>
      </c>
      <c r="S61" s="558">
        <f t="shared" si="12"/>
        <v>0.21</v>
      </c>
      <c r="T61" s="558">
        <f t="shared" si="13"/>
        <v>0.3</v>
      </c>
      <c r="U61" s="557">
        <f t="shared" si="14"/>
        <v>0.3</v>
      </c>
      <c r="V61" s="671"/>
      <c r="W61" s="671"/>
      <c r="X61" s="671"/>
      <c r="Y61" s="671"/>
      <c r="Z61" s="1571"/>
      <c r="AA61" s="1704"/>
      <c r="AB61" s="1571"/>
      <c r="AR61" s="7"/>
      <c r="AS61" s="7"/>
      <c r="AT61" s="7"/>
      <c r="AU61" s="7"/>
      <c r="AV61" s="7"/>
      <c r="AW61" s="7"/>
      <c r="AX61" s="7"/>
      <c r="AY61" s="7"/>
      <c r="AZ61" s="7"/>
      <c r="BA61" s="7"/>
      <c r="BB61" s="7"/>
      <c r="BC61" s="7"/>
      <c r="BD61" s="7"/>
      <c r="BE61" s="7"/>
      <c r="BF61" s="7"/>
      <c r="BG61" s="7"/>
      <c r="BH61" s="7"/>
      <c r="BI61" s="7"/>
      <c r="BJ61" s="7"/>
      <c r="BK61" s="7"/>
      <c r="BL61" s="7"/>
      <c r="BM61" s="7"/>
      <c r="BN61" s="7"/>
      <c r="BO61" s="7"/>
      <c r="BP61" s="7"/>
      <c r="BQ61" s="7"/>
    </row>
    <row r="62" spans="1:69" s="13" customFormat="1" ht="30" customHeight="1">
      <c r="A62" s="1632"/>
      <c r="B62" s="1756"/>
      <c r="C62" s="1633"/>
      <c r="D62" s="1711"/>
      <c r="E62" s="1729"/>
      <c r="F62" s="1713"/>
      <c r="G62" s="1743"/>
      <c r="H62" s="1573"/>
      <c r="I62" s="1746"/>
      <c r="J62" s="1741"/>
      <c r="K62" s="446">
        <v>0</v>
      </c>
      <c r="L62" s="556" t="s">
        <v>23</v>
      </c>
      <c r="M62" s="555">
        <v>0</v>
      </c>
      <c r="N62" s="555">
        <v>0</v>
      </c>
      <c r="O62" s="555">
        <v>0</v>
      </c>
      <c r="P62" s="555">
        <v>0</v>
      </c>
      <c r="Q62" s="554">
        <f t="shared" si="10"/>
        <v>0</v>
      </c>
      <c r="R62" s="554">
        <f t="shared" si="11"/>
        <v>0</v>
      </c>
      <c r="S62" s="554">
        <f t="shared" si="12"/>
        <v>0</v>
      </c>
      <c r="T62" s="554">
        <f t="shared" si="13"/>
        <v>0</v>
      </c>
      <c r="U62" s="553">
        <f t="shared" si="14"/>
        <v>0</v>
      </c>
      <c r="V62" s="671"/>
      <c r="W62" s="671"/>
      <c r="X62" s="671"/>
      <c r="Y62" s="671"/>
      <c r="Z62" s="1571"/>
      <c r="AA62" s="1704"/>
      <c r="AB62" s="1571"/>
      <c r="AR62" s="7"/>
      <c r="AS62" s="7"/>
      <c r="AT62" s="7"/>
      <c r="AU62" s="7"/>
      <c r="AV62" s="7"/>
      <c r="AW62" s="7"/>
      <c r="AX62" s="7"/>
      <c r="AY62" s="7"/>
      <c r="AZ62" s="7"/>
      <c r="BA62" s="7"/>
      <c r="BB62" s="7"/>
      <c r="BC62" s="7"/>
      <c r="BD62" s="7"/>
      <c r="BE62" s="7"/>
      <c r="BF62" s="7"/>
      <c r="BG62" s="7"/>
      <c r="BH62" s="7"/>
      <c r="BI62" s="7"/>
      <c r="BJ62" s="7"/>
      <c r="BK62" s="7"/>
      <c r="BL62" s="7"/>
      <c r="BM62" s="7"/>
      <c r="BN62" s="7"/>
      <c r="BO62" s="7"/>
      <c r="BP62" s="7"/>
      <c r="BQ62" s="7"/>
    </row>
    <row r="63" spans="1:69" s="13" customFormat="1" ht="34.9" customHeight="1">
      <c r="A63" s="1632"/>
      <c r="B63" s="1756"/>
      <c r="C63" s="1633"/>
      <c r="D63" s="1711"/>
      <c r="E63" s="1729"/>
      <c r="F63" s="1713"/>
      <c r="G63" s="1743"/>
      <c r="H63" s="1573"/>
      <c r="I63" s="1746"/>
      <c r="J63" s="1740" t="s">
        <v>847</v>
      </c>
      <c r="K63" s="447">
        <v>0.2</v>
      </c>
      <c r="L63" s="565" t="s">
        <v>22</v>
      </c>
      <c r="M63" s="564">
        <v>0.1</v>
      </c>
      <c r="N63" s="564">
        <v>0.4</v>
      </c>
      <c r="O63" s="560">
        <v>0.7</v>
      </c>
      <c r="P63" s="559">
        <v>1</v>
      </c>
      <c r="Q63" s="558">
        <f t="shared" si="10"/>
        <v>2.0000000000000004E-2</v>
      </c>
      <c r="R63" s="558">
        <f t="shared" si="11"/>
        <v>8.0000000000000016E-2</v>
      </c>
      <c r="S63" s="558">
        <f t="shared" si="12"/>
        <v>0.13999999999999999</v>
      </c>
      <c r="T63" s="558">
        <f t="shared" si="13"/>
        <v>0.2</v>
      </c>
      <c r="U63" s="557">
        <f t="shared" si="14"/>
        <v>0.2</v>
      </c>
      <c r="V63" s="671"/>
      <c r="W63" s="671"/>
      <c r="X63" s="671"/>
      <c r="Y63" s="671"/>
      <c r="Z63" s="1571"/>
      <c r="AA63" s="1704"/>
      <c r="AB63" s="1571"/>
      <c r="AR63" s="7"/>
      <c r="AS63" s="7"/>
      <c r="AT63" s="7"/>
      <c r="AU63" s="7"/>
      <c r="AV63" s="7"/>
      <c r="AW63" s="7"/>
      <c r="AX63" s="7"/>
      <c r="AY63" s="7"/>
      <c r="AZ63" s="7"/>
      <c r="BA63" s="7"/>
      <c r="BB63" s="7"/>
      <c r="BC63" s="7"/>
      <c r="BD63" s="7"/>
      <c r="BE63" s="7"/>
      <c r="BF63" s="7"/>
      <c r="BG63" s="7"/>
      <c r="BH63" s="7"/>
      <c r="BI63" s="7"/>
      <c r="BJ63" s="7"/>
      <c r="BK63" s="7"/>
      <c r="BL63" s="7"/>
      <c r="BM63" s="7"/>
      <c r="BN63" s="7"/>
      <c r="BO63" s="7"/>
      <c r="BP63" s="7"/>
      <c r="BQ63" s="7"/>
    </row>
    <row r="64" spans="1:69" s="13" customFormat="1" ht="40.9" customHeight="1">
      <c r="A64" s="1632"/>
      <c r="B64" s="1756"/>
      <c r="C64" s="1633"/>
      <c r="D64" s="1711"/>
      <c r="E64" s="1730"/>
      <c r="F64" s="1732"/>
      <c r="G64" s="1744"/>
      <c r="H64" s="1575"/>
      <c r="I64" s="1747"/>
      <c r="J64" s="1741"/>
      <c r="K64" s="446">
        <v>0</v>
      </c>
      <c r="L64" s="556" t="s">
        <v>23</v>
      </c>
      <c r="M64" s="555">
        <v>0</v>
      </c>
      <c r="N64" s="555">
        <v>0</v>
      </c>
      <c r="O64" s="555">
        <v>0</v>
      </c>
      <c r="P64" s="555">
        <v>0</v>
      </c>
      <c r="Q64" s="610">
        <f t="shared" si="10"/>
        <v>0</v>
      </c>
      <c r="R64" s="610">
        <f t="shared" si="11"/>
        <v>0</v>
      </c>
      <c r="S64" s="610">
        <f t="shared" si="12"/>
        <v>0</v>
      </c>
      <c r="T64" s="610">
        <f t="shared" si="13"/>
        <v>0</v>
      </c>
      <c r="U64" s="610">
        <f t="shared" si="14"/>
        <v>0</v>
      </c>
      <c r="V64" s="672"/>
      <c r="W64" s="672"/>
      <c r="X64" s="672"/>
      <c r="Y64" s="672"/>
      <c r="Z64" s="1571"/>
      <c r="AA64" s="1704"/>
      <c r="AB64" s="1571"/>
      <c r="AR64" s="7"/>
      <c r="AS64" s="7"/>
      <c r="AT64" s="7"/>
      <c r="AU64" s="7"/>
      <c r="AV64" s="7"/>
      <c r="AW64" s="7"/>
      <c r="AX64" s="7"/>
      <c r="AY64" s="7"/>
      <c r="AZ64" s="7"/>
      <c r="BA64" s="7"/>
      <c r="BB64" s="7"/>
      <c r="BC64" s="7"/>
      <c r="BD64" s="7"/>
      <c r="BE64" s="7"/>
      <c r="BF64" s="7"/>
      <c r="BG64" s="7"/>
      <c r="BH64" s="7"/>
      <c r="BI64" s="7"/>
      <c r="BJ64" s="7"/>
      <c r="BK64" s="7"/>
      <c r="BL64" s="7"/>
      <c r="BM64" s="7"/>
      <c r="BN64" s="7"/>
      <c r="BO64" s="7"/>
      <c r="BP64" s="7"/>
      <c r="BQ64" s="7"/>
    </row>
    <row r="65" spans="1:69" s="13" customFormat="1" ht="35.450000000000003" customHeight="1">
      <c r="A65" s="1632"/>
      <c r="B65" s="1756"/>
      <c r="C65" s="1633"/>
      <c r="D65" s="1608" t="s">
        <v>376</v>
      </c>
      <c r="E65" s="1728" t="s">
        <v>878</v>
      </c>
      <c r="F65" s="1731">
        <v>127</v>
      </c>
      <c r="G65" s="1785" t="s">
        <v>879</v>
      </c>
      <c r="H65" s="1723" t="s">
        <v>366</v>
      </c>
      <c r="I65" s="1724">
        <v>0</v>
      </c>
      <c r="J65" s="1706" t="s">
        <v>848</v>
      </c>
      <c r="K65" s="447">
        <v>0.4</v>
      </c>
      <c r="L65" s="565" t="s">
        <v>22</v>
      </c>
      <c r="M65" s="564">
        <v>1</v>
      </c>
      <c r="N65" s="564">
        <v>1</v>
      </c>
      <c r="O65" s="560">
        <v>1</v>
      </c>
      <c r="P65" s="559">
        <v>1</v>
      </c>
      <c r="Q65" s="586">
        <f t="shared" si="10"/>
        <v>0.4</v>
      </c>
      <c r="R65" s="558">
        <f t="shared" si="11"/>
        <v>0.4</v>
      </c>
      <c r="S65" s="558">
        <f t="shared" si="12"/>
        <v>0.4</v>
      </c>
      <c r="T65" s="558">
        <f t="shared" si="13"/>
        <v>0.4</v>
      </c>
      <c r="U65" s="557">
        <f t="shared" si="14"/>
        <v>0.4</v>
      </c>
      <c r="V65" s="813">
        <f>+Q66+Q68</f>
        <v>0</v>
      </c>
      <c r="W65" s="813">
        <f>+R66+R68</f>
        <v>0</v>
      </c>
      <c r="X65" s="813">
        <f>+S66+S68</f>
        <v>0</v>
      </c>
      <c r="Y65" s="813">
        <f>+T66+T68</f>
        <v>0</v>
      </c>
      <c r="Z65" s="1571"/>
      <c r="AA65" s="1704"/>
      <c r="AB65" s="1571"/>
      <c r="AR65" s="7"/>
      <c r="AS65" s="7"/>
      <c r="AT65" s="7"/>
      <c r="AU65" s="7"/>
      <c r="AV65" s="7"/>
      <c r="AW65" s="7"/>
      <c r="AX65" s="7"/>
      <c r="AY65" s="7"/>
      <c r="AZ65" s="7"/>
      <c r="BA65" s="7"/>
      <c r="BB65" s="7"/>
      <c r="BC65" s="7"/>
      <c r="BD65" s="7"/>
      <c r="BE65" s="7"/>
      <c r="BF65" s="7"/>
      <c r="BG65" s="7"/>
      <c r="BH65" s="7"/>
      <c r="BI65" s="7"/>
      <c r="BJ65" s="7"/>
      <c r="BK65" s="7"/>
      <c r="BL65" s="7"/>
      <c r="BM65" s="7"/>
      <c r="BN65" s="7"/>
      <c r="BO65" s="7"/>
      <c r="BP65" s="7"/>
      <c r="BQ65" s="7"/>
    </row>
    <row r="66" spans="1:69" s="13" customFormat="1" ht="51" customHeight="1">
      <c r="A66" s="1632"/>
      <c r="B66" s="1756"/>
      <c r="C66" s="1633"/>
      <c r="D66" s="1609"/>
      <c r="E66" s="1729"/>
      <c r="F66" s="1713"/>
      <c r="G66" s="1785"/>
      <c r="H66" s="1723"/>
      <c r="I66" s="1724"/>
      <c r="J66" s="1706"/>
      <c r="K66" s="446">
        <v>0</v>
      </c>
      <c r="L66" s="556" t="s">
        <v>23</v>
      </c>
      <c r="M66" s="563">
        <v>0</v>
      </c>
      <c r="N66" s="563">
        <v>0</v>
      </c>
      <c r="O66" s="563">
        <v>0</v>
      </c>
      <c r="P66" s="562">
        <v>0</v>
      </c>
      <c r="Q66" s="554">
        <f t="shared" si="10"/>
        <v>0</v>
      </c>
      <c r="R66" s="554">
        <f t="shared" si="11"/>
        <v>0</v>
      </c>
      <c r="S66" s="554">
        <f t="shared" si="12"/>
        <v>0</v>
      </c>
      <c r="T66" s="554">
        <f t="shared" si="13"/>
        <v>0</v>
      </c>
      <c r="U66" s="553">
        <f t="shared" si="14"/>
        <v>0</v>
      </c>
      <c r="V66" s="813"/>
      <c r="W66" s="813"/>
      <c r="X66" s="813"/>
      <c r="Y66" s="813"/>
      <c r="Z66" s="1571"/>
      <c r="AA66" s="1704"/>
      <c r="AB66" s="1571"/>
      <c r="AR66" s="7"/>
      <c r="AS66" s="7"/>
      <c r="AT66" s="7"/>
      <c r="AU66" s="7"/>
      <c r="AV66" s="7"/>
      <c r="AW66" s="7"/>
      <c r="AX66" s="7"/>
      <c r="AY66" s="7"/>
      <c r="AZ66" s="7"/>
      <c r="BA66" s="7"/>
      <c r="BB66" s="7"/>
      <c r="BC66" s="7"/>
      <c r="BD66" s="7"/>
      <c r="BE66" s="7"/>
      <c r="BF66" s="7"/>
      <c r="BG66" s="7"/>
      <c r="BH66" s="7"/>
      <c r="BI66" s="7"/>
      <c r="BJ66" s="7"/>
      <c r="BK66" s="7"/>
      <c r="BL66" s="7"/>
      <c r="BM66" s="7"/>
      <c r="BN66" s="7"/>
      <c r="BO66" s="7"/>
      <c r="BP66" s="7"/>
      <c r="BQ66" s="7"/>
    </row>
    <row r="67" spans="1:69" s="13" customFormat="1" ht="49.9" customHeight="1">
      <c r="A67" s="1632"/>
      <c r="B67" s="1756"/>
      <c r="C67" s="1633"/>
      <c r="D67" s="1609"/>
      <c r="E67" s="1729"/>
      <c r="F67" s="1713"/>
      <c r="G67" s="1785"/>
      <c r="H67" s="1723"/>
      <c r="I67" s="1724"/>
      <c r="J67" s="1706" t="s">
        <v>849</v>
      </c>
      <c r="K67" s="447">
        <v>0.6</v>
      </c>
      <c r="L67" s="565" t="s">
        <v>22</v>
      </c>
      <c r="M67" s="564">
        <v>0</v>
      </c>
      <c r="N67" s="564">
        <v>0.4</v>
      </c>
      <c r="O67" s="560">
        <v>0.6</v>
      </c>
      <c r="P67" s="559">
        <v>1</v>
      </c>
      <c r="Q67" s="586">
        <f t="shared" si="10"/>
        <v>0</v>
      </c>
      <c r="R67" s="558">
        <f t="shared" si="11"/>
        <v>0.24</v>
      </c>
      <c r="S67" s="558">
        <f t="shared" si="12"/>
        <v>0.36</v>
      </c>
      <c r="T67" s="558">
        <f t="shared" si="13"/>
        <v>0.6</v>
      </c>
      <c r="U67" s="557">
        <f t="shared" si="14"/>
        <v>0.6</v>
      </c>
      <c r="V67" s="813"/>
      <c r="W67" s="813"/>
      <c r="X67" s="813"/>
      <c r="Y67" s="813"/>
      <c r="Z67" s="1571"/>
      <c r="AA67" s="1704"/>
      <c r="AB67" s="1571"/>
      <c r="AR67" s="7"/>
      <c r="AS67" s="7"/>
      <c r="AT67" s="7"/>
      <c r="AU67" s="7"/>
      <c r="AV67" s="7"/>
      <c r="AW67" s="7"/>
      <c r="AX67" s="7"/>
      <c r="AY67" s="7"/>
      <c r="AZ67" s="7"/>
      <c r="BA67" s="7"/>
      <c r="BB67" s="7"/>
      <c r="BC67" s="7"/>
      <c r="BD67" s="7"/>
      <c r="BE67" s="7"/>
      <c r="BF67" s="7"/>
      <c r="BG67" s="7"/>
      <c r="BH67" s="7"/>
      <c r="BI67" s="7"/>
      <c r="BJ67" s="7"/>
      <c r="BK67" s="7"/>
      <c r="BL67" s="7"/>
      <c r="BM67" s="7"/>
      <c r="BN67" s="7"/>
      <c r="BO67" s="7"/>
      <c r="BP67" s="7"/>
      <c r="BQ67" s="7"/>
    </row>
    <row r="68" spans="1:69" s="13" customFormat="1" ht="60.75" customHeight="1">
      <c r="A68" s="1632"/>
      <c r="B68" s="1756"/>
      <c r="C68" s="1633"/>
      <c r="D68" s="1609"/>
      <c r="E68" s="1730"/>
      <c r="F68" s="1732"/>
      <c r="G68" s="1785"/>
      <c r="H68" s="1723"/>
      <c r="I68" s="1724"/>
      <c r="J68" s="1706"/>
      <c r="K68" s="446">
        <v>0</v>
      </c>
      <c r="L68" s="556" t="s">
        <v>23</v>
      </c>
      <c r="M68" s="563">
        <v>0</v>
      </c>
      <c r="N68" s="563">
        <v>0</v>
      </c>
      <c r="O68" s="563">
        <v>0</v>
      </c>
      <c r="P68" s="562">
        <v>0</v>
      </c>
      <c r="Q68" s="554">
        <f t="shared" si="10"/>
        <v>0</v>
      </c>
      <c r="R68" s="554">
        <f t="shared" si="11"/>
        <v>0</v>
      </c>
      <c r="S68" s="554">
        <f t="shared" si="12"/>
        <v>0</v>
      </c>
      <c r="T68" s="554">
        <f t="shared" si="13"/>
        <v>0</v>
      </c>
      <c r="U68" s="553">
        <f t="shared" si="14"/>
        <v>0</v>
      </c>
      <c r="V68" s="813"/>
      <c r="W68" s="813"/>
      <c r="X68" s="813"/>
      <c r="Y68" s="813"/>
      <c r="Z68" s="1571"/>
      <c r="AA68" s="1705"/>
      <c r="AB68" s="1571"/>
      <c r="AR68" s="7"/>
      <c r="AS68" s="7"/>
      <c r="AT68" s="7"/>
      <c r="AU68" s="7"/>
      <c r="AV68" s="7"/>
      <c r="AW68" s="7"/>
      <c r="AX68" s="7"/>
      <c r="AY68" s="7"/>
      <c r="AZ68" s="7"/>
      <c r="BA68" s="7"/>
      <c r="BB68" s="7"/>
      <c r="BC68" s="7"/>
      <c r="BD68" s="7"/>
      <c r="BE68" s="7"/>
      <c r="BF68" s="7"/>
      <c r="BG68" s="7"/>
      <c r="BH68" s="7"/>
      <c r="BI68" s="7"/>
      <c r="BJ68" s="7"/>
      <c r="BK68" s="7"/>
      <c r="BL68" s="7"/>
      <c r="BM68" s="7"/>
      <c r="BN68" s="7"/>
      <c r="BO68" s="7"/>
      <c r="BP68" s="7"/>
      <c r="BQ68" s="7"/>
    </row>
    <row r="69" spans="1:69" s="13" customFormat="1" ht="37.9" customHeight="1">
      <c r="A69" s="1632"/>
      <c r="B69" s="1756"/>
      <c r="C69" s="1633"/>
      <c r="D69" s="1609"/>
      <c r="E69" s="1728" t="s">
        <v>974</v>
      </c>
      <c r="F69" s="1731">
        <v>128</v>
      </c>
      <c r="G69" s="1728" t="s">
        <v>975</v>
      </c>
      <c r="H69" s="1636" t="s">
        <v>377</v>
      </c>
      <c r="I69" s="1733">
        <v>0</v>
      </c>
      <c r="J69" s="1736" t="s">
        <v>850</v>
      </c>
      <c r="K69" s="447">
        <v>0.5</v>
      </c>
      <c r="L69" s="565" t="s">
        <v>22</v>
      </c>
      <c r="M69" s="564">
        <v>0.1</v>
      </c>
      <c r="N69" s="564">
        <v>0.3</v>
      </c>
      <c r="O69" s="560">
        <v>0.75</v>
      </c>
      <c r="P69" s="559">
        <v>1</v>
      </c>
      <c r="Q69" s="558">
        <f t="shared" si="10"/>
        <v>0.05</v>
      </c>
      <c r="R69" s="558">
        <f t="shared" si="11"/>
        <v>0.15</v>
      </c>
      <c r="S69" s="558">
        <f t="shared" si="12"/>
        <v>0.375</v>
      </c>
      <c r="T69" s="558">
        <f t="shared" si="13"/>
        <v>0.5</v>
      </c>
      <c r="U69" s="557">
        <f t="shared" si="14"/>
        <v>0.5</v>
      </c>
      <c r="V69" s="675">
        <f>+Q70+Q72</f>
        <v>0</v>
      </c>
      <c r="W69" s="675">
        <f>+R70+R72</f>
        <v>0</v>
      </c>
      <c r="X69" s="675">
        <f>+S70+S72</f>
        <v>0</v>
      </c>
      <c r="Y69" s="675">
        <f>+T70+T72</f>
        <v>0</v>
      </c>
      <c r="Z69" s="1571"/>
      <c r="AA69" s="1725" t="s">
        <v>378</v>
      </c>
      <c r="AB69" s="1571"/>
      <c r="AR69" s="7"/>
      <c r="AS69" s="7"/>
      <c r="AT69" s="7"/>
      <c r="AU69" s="7"/>
      <c r="AV69" s="7"/>
      <c r="AW69" s="7"/>
      <c r="AX69" s="7"/>
      <c r="AY69" s="7"/>
      <c r="AZ69" s="7"/>
      <c r="BA69" s="7"/>
      <c r="BB69" s="7"/>
      <c r="BC69" s="7"/>
      <c r="BD69" s="7"/>
      <c r="BE69" s="7"/>
      <c r="BF69" s="7"/>
      <c r="BG69" s="7"/>
      <c r="BH69" s="7"/>
      <c r="BI69" s="7"/>
      <c r="BJ69" s="7"/>
      <c r="BK69" s="7"/>
      <c r="BL69" s="7"/>
      <c r="BM69" s="7"/>
      <c r="BN69" s="7"/>
      <c r="BO69" s="7"/>
      <c r="BP69" s="7"/>
      <c r="BQ69" s="7"/>
    </row>
    <row r="70" spans="1:69" s="13" customFormat="1" ht="51.6" customHeight="1">
      <c r="A70" s="1632"/>
      <c r="B70" s="1756"/>
      <c r="C70" s="1633"/>
      <c r="D70" s="1609"/>
      <c r="E70" s="1729"/>
      <c r="F70" s="1713"/>
      <c r="G70" s="1729"/>
      <c r="H70" s="1637"/>
      <c r="I70" s="1734"/>
      <c r="J70" s="1737"/>
      <c r="K70" s="446">
        <v>0</v>
      </c>
      <c r="L70" s="556" t="s">
        <v>23</v>
      </c>
      <c r="M70" s="555">
        <v>0</v>
      </c>
      <c r="N70" s="555">
        <v>0</v>
      </c>
      <c r="O70" s="555">
        <v>0</v>
      </c>
      <c r="P70" s="555">
        <v>0</v>
      </c>
      <c r="Q70" s="554">
        <f t="shared" si="10"/>
        <v>0</v>
      </c>
      <c r="R70" s="554">
        <f t="shared" si="11"/>
        <v>0</v>
      </c>
      <c r="S70" s="554">
        <f t="shared" si="12"/>
        <v>0</v>
      </c>
      <c r="T70" s="554">
        <f t="shared" si="13"/>
        <v>0</v>
      </c>
      <c r="U70" s="553">
        <f t="shared" si="14"/>
        <v>0</v>
      </c>
      <c r="V70" s="671"/>
      <c r="W70" s="671"/>
      <c r="X70" s="671"/>
      <c r="Y70" s="671"/>
      <c r="Z70" s="1571"/>
      <c r="AA70" s="1704"/>
      <c r="AB70" s="1571"/>
      <c r="AR70" s="7"/>
      <c r="AS70" s="7"/>
      <c r="AT70" s="7"/>
      <c r="AU70" s="7"/>
      <c r="AV70" s="7"/>
      <c r="AW70" s="7"/>
      <c r="AX70" s="7"/>
      <c r="AY70" s="7"/>
      <c r="AZ70" s="7"/>
      <c r="BA70" s="7"/>
      <c r="BB70" s="7"/>
      <c r="BC70" s="7"/>
      <c r="BD70" s="7"/>
      <c r="BE70" s="7"/>
      <c r="BF70" s="7"/>
      <c r="BG70" s="7"/>
      <c r="BH70" s="7"/>
      <c r="BI70" s="7"/>
      <c r="BJ70" s="7"/>
      <c r="BK70" s="7"/>
      <c r="BL70" s="7"/>
      <c r="BM70" s="7"/>
      <c r="BN70" s="7"/>
      <c r="BO70" s="7"/>
      <c r="BP70" s="7"/>
      <c r="BQ70" s="7"/>
    </row>
    <row r="71" spans="1:69" s="13" customFormat="1" ht="29.45" customHeight="1">
      <c r="A71" s="1632"/>
      <c r="B71" s="1756"/>
      <c r="C71" s="1633"/>
      <c r="D71" s="1609"/>
      <c r="E71" s="1729"/>
      <c r="F71" s="1713"/>
      <c r="G71" s="1729"/>
      <c r="H71" s="1637"/>
      <c r="I71" s="1734"/>
      <c r="J71" s="1726" t="s">
        <v>976</v>
      </c>
      <c r="K71" s="447">
        <v>0.5</v>
      </c>
      <c r="L71" s="565" t="s">
        <v>22</v>
      </c>
      <c r="M71" s="564">
        <v>0.1</v>
      </c>
      <c r="N71" s="564">
        <v>0.4</v>
      </c>
      <c r="O71" s="560">
        <v>0.75</v>
      </c>
      <c r="P71" s="559">
        <v>1</v>
      </c>
      <c r="Q71" s="558">
        <f t="shared" si="10"/>
        <v>0.05</v>
      </c>
      <c r="R71" s="558">
        <f t="shared" si="11"/>
        <v>0.2</v>
      </c>
      <c r="S71" s="558">
        <f t="shared" si="12"/>
        <v>0.375</v>
      </c>
      <c r="T71" s="558">
        <f t="shared" si="13"/>
        <v>0.5</v>
      </c>
      <c r="U71" s="557">
        <f t="shared" si="14"/>
        <v>0.5</v>
      </c>
      <c r="V71" s="671"/>
      <c r="W71" s="671"/>
      <c r="X71" s="671"/>
      <c r="Y71" s="671"/>
      <c r="Z71" s="1571"/>
      <c r="AA71" s="1704"/>
      <c r="AB71" s="1571"/>
      <c r="AR71" s="7"/>
      <c r="AS71" s="7"/>
      <c r="AT71" s="7"/>
      <c r="AU71" s="7"/>
      <c r="AV71" s="7"/>
      <c r="AW71" s="7"/>
      <c r="AX71" s="7"/>
      <c r="AY71" s="7"/>
      <c r="AZ71" s="7"/>
      <c r="BA71" s="7"/>
      <c r="BB71" s="7"/>
      <c r="BC71" s="7"/>
      <c r="BD71" s="7"/>
      <c r="BE71" s="7"/>
      <c r="BF71" s="7"/>
      <c r="BG71" s="7"/>
      <c r="BH71" s="7"/>
      <c r="BI71" s="7"/>
      <c r="BJ71" s="7"/>
      <c r="BK71" s="7"/>
      <c r="BL71" s="7"/>
      <c r="BM71" s="7"/>
      <c r="BN71" s="7"/>
      <c r="BO71" s="7"/>
      <c r="BP71" s="7"/>
      <c r="BQ71" s="7"/>
    </row>
    <row r="72" spans="1:69" s="13" customFormat="1" ht="31.15" customHeight="1">
      <c r="A72" s="1632"/>
      <c r="B72" s="1756"/>
      <c r="C72" s="1633"/>
      <c r="D72" s="1610"/>
      <c r="E72" s="1730"/>
      <c r="F72" s="1732"/>
      <c r="G72" s="1730"/>
      <c r="H72" s="1638"/>
      <c r="I72" s="1735"/>
      <c r="J72" s="1727"/>
      <c r="K72" s="446">
        <v>0</v>
      </c>
      <c r="L72" s="556" t="s">
        <v>23</v>
      </c>
      <c r="M72" s="563">
        <v>0</v>
      </c>
      <c r="N72" s="563">
        <v>0</v>
      </c>
      <c r="O72" s="563">
        <v>0</v>
      </c>
      <c r="P72" s="562">
        <v>0</v>
      </c>
      <c r="Q72" s="554">
        <f t="shared" si="10"/>
        <v>0</v>
      </c>
      <c r="R72" s="554">
        <f t="shared" si="11"/>
        <v>0</v>
      </c>
      <c r="S72" s="554">
        <f t="shared" si="12"/>
        <v>0</v>
      </c>
      <c r="T72" s="554">
        <f t="shared" si="13"/>
        <v>0</v>
      </c>
      <c r="U72" s="553">
        <f t="shared" si="14"/>
        <v>0</v>
      </c>
      <c r="V72" s="672"/>
      <c r="W72" s="672"/>
      <c r="X72" s="672"/>
      <c r="Y72" s="672"/>
      <c r="Z72" s="1571"/>
      <c r="AA72" s="1705"/>
      <c r="AB72" s="1571"/>
      <c r="AR72" s="7"/>
      <c r="AS72" s="7"/>
      <c r="AT72" s="7"/>
      <c r="AU72" s="7"/>
      <c r="AV72" s="7"/>
      <c r="AW72" s="7"/>
      <c r="AX72" s="7"/>
      <c r="AY72" s="7"/>
      <c r="AZ72" s="7"/>
      <c r="BA72" s="7"/>
      <c r="BB72" s="7"/>
      <c r="BC72" s="7"/>
      <c r="BD72" s="7"/>
      <c r="BE72" s="7"/>
      <c r="BF72" s="7"/>
      <c r="BG72" s="7"/>
      <c r="BH72" s="7"/>
      <c r="BI72" s="7"/>
      <c r="BJ72" s="7"/>
      <c r="BK72" s="7"/>
      <c r="BL72" s="7"/>
      <c r="BM72" s="7"/>
      <c r="BN72" s="7"/>
      <c r="BO72" s="7"/>
      <c r="BP72" s="7"/>
      <c r="BQ72" s="7"/>
    </row>
    <row r="73" spans="1:69" s="13" customFormat="1" ht="27.6" customHeight="1">
      <c r="A73" s="1632"/>
      <c r="B73" s="1756"/>
      <c r="C73" s="1633"/>
      <c r="D73" s="1711"/>
      <c r="E73" s="1712" t="s">
        <v>880</v>
      </c>
      <c r="F73" s="1713">
        <v>129</v>
      </c>
      <c r="G73" s="1785" t="s">
        <v>881</v>
      </c>
      <c r="H73" s="1723" t="s">
        <v>377</v>
      </c>
      <c r="I73" s="1724">
        <v>0</v>
      </c>
      <c r="J73" s="1706" t="s">
        <v>851</v>
      </c>
      <c r="K73" s="447">
        <v>0.2</v>
      </c>
      <c r="L73" s="565" t="s">
        <v>22</v>
      </c>
      <c r="M73" s="609">
        <v>0.75</v>
      </c>
      <c r="N73" s="609">
        <v>1</v>
      </c>
      <c r="O73" s="609">
        <v>1</v>
      </c>
      <c r="P73" s="559">
        <v>1</v>
      </c>
      <c r="Q73" s="558">
        <f t="shared" si="10"/>
        <v>0.15000000000000002</v>
      </c>
      <c r="R73" s="558">
        <f t="shared" si="11"/>
        <v>0.2</v>
      </c>
      <c r="S73" s="558">
        <f t="shared" si="12"/>
        <v>0.2</v>
      </c>
      <c r="T73" s="558">
        <f t="shared" si="13"/>
        <v>0.2</v>
      </c>
      <c r="U73" s="557">
        <f t="shared" si="14"/>
        <v>0.2</v>
      </c>
      <c r="V73" s="813">
        <f>+Q74+Q76+Q80</f>
        <v>0</v>
      </c>
      <c r="W73" s="813">
        <f>+R74+R76+R80</f>
        <v>0</v>
      </c>
      <c r="X73" s="813">
        <f>+S74+S76+S80</f>
        <v>0</v>
      </c>
      <c r="Y73" s="813">
        <f>+T74+T76+T80</f>
        <v>0</v>
      </c>
      <c r="Z73" s="1571"/>
      <c r="AA73" s="1704" t="s">
        <v>379</v>
      </c>
      <c r="AB73" s="1571"/>
      <c r="AR73" s="7"/>
      <c r="AS73" s="7"/>
      <c r="AT73" s="7"/>
      <c r="AU73" s="7"/>
      <c r="AV73" s="7"/>
      <c r="AW73" s="7"/>
      <c r="AX73" s="7"/>
      <c r="AY73" s="7"/>
      <c r="AZ73" s="7"/>
      <c r="BA73" s="7"/>
      <c r="BB73" s="7"/>
      <c r="BC73" s="7"/>
      <c r="BD73" s="7"/>
      <c r="BE73" s="7"/>
      <c r="BF73" s="7"/>
      <c r="BG73" s="7"/>
      <c r="BH73" s="7"/>
      <c r="BI73" s="7"/>
      <c r="BJ73" s="7"/>
      <c r="BK73" s="7"/>
      <c r="BL73" s="7"/>
      <c r="BM73" s="7"/>
      <c r="BN73" s="7"/>
      <c r="BO73" s="7"/>
      <c r="BP73" s="7"/>
      <c r="BQ73" s="7"/>
    </row>
    <row r="74" spans="1:69" s="13" customFormat="1" ht="33.6" customHeight="1">
      <c r="A74" s="1632"/>
      <c r="B74" s="1756"/>
      <c r="C74" s="1633"/>
      <c r="D74" s="1711"/>
      <c r="E74" s="1712"/>
      <c r="F74" s="1713"/>
      <c r="G74" s="1785"/>
      <c r="H74" s="1723"/>
      <c r="I74" s="1724"/>
      <c r="J74" s="1706"/>
      <c r="K74" s="446">
        <v>0</v>
      </c>
      <c r="L74" s="556" t="s">
        <v>23</v>
      </c>
      <c r="M74" s="563">
        <v>0</v>
      </c>
      <c r="N74" s="563">
        <v>0</v>
      </c>
      <c r="O74" s="563">
        <v>0</v>
      </c>
      <c r="P74" s="562">
        <v>0</v>
      </c>
      <c r="Q74" s="554">
        <f t="shared" si="10"/>
        <v>0</v>
      </c>
      <c r="R74" s="554">
        <f t="shared" si="11"/>
        <v>0</v>
      </c>
      <c r="S74" s="554">
        <f t="shared" si="12"/>
        <v>0</v>
      </c>
      <c r="T74" s="554">
        <f t="shared" si="13"/>
        <v>0</v>
      </c>
      <c r="U74" s="553">
        <f t="shared" si="14"/>
        <v>0</v>
      </c>
      <c r="V74" s="813"/>
      <c r="W74" s="813"/>
      <c r="X74" s="813"/>
      <c r="Y74" s="813"/>
      <c r="Z74" s="1571"/>
      <c r="AA74" s="1704"/>
      <c r="AB74" s="1571"/>
      <c r="AR74" s="7"/>
      <c r="AS74" s="7"/>
      <c r="AT74" s="7"/>
      <c r="AU74" s="7"/>
      <c r="AV74" s="7"/>
      <c r="AW74" s="7"/>
      <c r="AX74" s="7"/>
      <c r="AY74" s="7"/>
      <c r="AZ74" s="7"/>
      <c r="BA74" s="7"/>
      <c r="BB74" s="7"/>
      <c r="BC74" s="7"/>
      <c r="BD74" s="7"/>
      <c r="BE74" s="7"/>
      <c r="BF74" s="7"/>
      <c r="BG74" s="7"/>
      <c r="BH74" s="7"/>
      <c r="BI74" s="7"/>
      <c r="BJ74" s="7"/>
      <c r="BK74" s="7"/>
      <c r="BL74" s="7"/>
      <c r="BM74" s="7"/>
      <c r="BN74" s="7"/>
      <c r="BO74" s="7"/>
      <c r="BP74" s="7"/>
      <c r="BQ74" s="7"/>
    </row>
    <row r="75" spans="1:69" s="13" customFormat="1" ht="29.45" customHeight="1">
      <c r="A75" s="1632"/>
      <c r="B75" s="1756"/>
      <c r="C75" s="1633"/>
      <c r="D75" s="1711"/>
      <c r="E75" s="1712"/>
      <c r="F75" s="1713"/>
      <c r="G75" s="1785"/>
      <c r="H75" s="1723"/>
      <c r="I75" s="1724"/>
      <c r="J75" s="1706" t="s">
        <v>852</v>
      </c>
      <c r="K75" s="447">
        <v>0.3</v>
      </c>
      <c r="L75" s="565" t="s">
        <v>22</v>
      </c>
      <c r="M75" s="564">
        <v>0.1</v>
      </c>
      <c r="N75" s="564">
        <v>0.4</v>
      </c>
      <c r="O75" s="560">
        <v>0.8</v>
      </c>
      <c r="P75" s="559">
        <v>1</v>
      </c>
      <c r="Q75" s="558">
        <f t="shared" si="10"/>
        <v>0.03</v>
      </c>
      <c r="R75" s="558">
        <f t="shared" si="11"/>
        <v>0.12</v>
      </c>
      <c r="S75" s="558">
        <f t="shared" si="12"/>
        <v>0.24</v>
      </c>
      <c r="T75" s="558">
        <f t="shared" si="13"/>
        <v>0.3</v>
      </c>
      <c r="U75" s="557">
        <f t="shared" si="14"/>
        <v>0.3</v>
      </c>
      <c r="V75" s="813"/>
      <c r="W75" s="813"/>
      <c r="X75" s="813"/>
      <c r="Y75" s="813"/>
      <c r="Z75" s="1571"/>
      <c r="AA75" s="1704"/>
      <c r="AB75" s="1571"/>
      <c r="AR75" s="7"/>
      <c r="AS75" s="7"/>
      <c r="AT75" s="7"/>
      <c r="AU75" s="7"/>
      <c r="AV75" s="7"/>
      <c r="AW75" s="7"/>
      <c r="AX75" s="7"/>
      <c r="AY75" s="7"/>
      <c r="AZ75" s="7"/>
      <c r="BA75" s="7"/>
      <c r="BB75" s="7"/>
      <c r="BC75" s="7"/>
      <c r="BD75" s="7"/>
      <c r="BE75" s="7"/>
      <c r="BF75" s="7"/>
      <c r="BG75" s="7"/>
      <c r="BH75" s="7"/>
      <c r="BI75" s="7"/>
      <c r="BJ75" s="7"/>
      <c r="BK75" s="7"/>
      <c r="BL75" s="7"/>
      <c r="BM75" s="7"/>
      <c r="BN75" s="7"/>
      <c r="BO75" s="7"/>
      <c r="BP75" s="7"/>
      <c r="BQ75" s="7"/>
    </row>
    <row r="76" spans="1:69" s="13" customFormat="1" ht="33.6" customHeight="1">
      <c r="A76" s="1632"/>
      <c r="B76" s="1756"/>
      <c r="C76" s="1633"/>
      <c r="D76" s="1711"/>
      <c r="E76" s="1712"/>
      <c r="F76" s="1713"/>
      <c r="G76" s="1785"/>
      <c r="H76" s="1723"/>
      <c r="I76" s="1724"/>
      <c r="J76" s="1706"/>
      <c r="K76" s="446">
        <v>0</v>
      </c>
      <c r="L76" s="556" t="s">
        <v>23</v>
      </c>
      <c r="M76" s="563">
        <v>0</v>
      </c>
      <c r="N76" s="563">
        <v>0</v>
      </c>
      <c r="O76" s="563">
        <v>0</v>
      </c>
      <c r="P76" s="562">
        <v>0</v>
      </c>
      <c r="Q76" s="554">
        <f t="shared" si="10"/>
        <v>0</v>
      </c>
      <c r="R76" s="554">
        <f t="shared" si="11"/>
        <v>0</v>
      </c>
      <c r="S76" s="554">
        <f t="shared" si="12"/>
        <v>0</v>
      </c>
      <c r="T76" s="554">
        <f t="shared" si="13"/>
        <v>0</v>
      </c>
      <c r="U76" s="553">
        <f t="shared" si="14"/>
        <v>0</v>
      </c>
      <c r="V76" s="813"/>
      <c r="W76" s="813"/>
      <c r="X76" s="813"/>
      <c r="Y76" s="813"/>
      <c r="Z76" s="1571"/>
      <c r="AA76" s="1704"/>
      <c r="AB76" s="1571"/>
      <c r="AR76" s="7"/>
      <c r="AS76" s="7"/>
      <c r="AT76" s="7"/>
      <c r="AU76" s="7"/>
      <c r="AV76" s="7"/>
      <c r="AW76" s="7"/>
      <c r="AX76" s="7"/>
      <c r="AY76" s="7"/>
      <c r="AZ76" s="7"/>
      <c r="BA76" s="7"/>
      <c r="BB76" s="7"/>
      <c r="BC76" s="7"/>
      <c r="BD76" s="7"/>
      <c r="BE76" s="7"/>
      <c r="BF76" s="7"/>
      <c r="BG76" s="7"/>
      <c r="BH76" s="7"/>
      <c r="BI76" s="7"/>
      <c r="BJ76" s="7"/>
      <c r="BK76" s="7"/>
      <c r="BL76" s="7"/>
      <c r="BM76" s="7"/>
      <c r="BN76" s="7"/>
      <c r="BO76" s="7"/>
      <c r="BP76" s="7"/>
      <c r="BQ76" s="7"/>
    </row>
    <row r="77" spans="1:69" s="13" customFormat="1" ht="60" customHeight="1">
      <c r="A77" s="1632"/>
      <c r="B77" s="1756"/>
      <c r="C77" s="1633"/>
      <c r="D77" s="1711"/>
      <c r="E77" s="1712"/>
      <c r="F77" s="1713"/>
      <c r="G77" s="1785"/>
      <c r="H77" s="1723"/>
      <c r="I77" s="1724"/>
      <c r="J77" s="1706" t="s">
        <v>853</v>
      </c>
      <c r="K77" s="447">
        <v>0.25</v>
      </c>
      <c r="L77" s="565" t="s">
        <v>22</v>
      </c>
      <c r="M77" s="564">
        <v>0.1</v>
      </c>
      <c r="N77" s="564">
        <v>0.4</v>
      </c>
      <c r="O77" s="560">
        <v>0.8</v>
      </c>
      <c r="P77" s="559">
        <v>1</v>
      </c>
      <c r="Q77" s="558">
        <f t="shared" si="10"/>
        <v>2.5000000000000001E-2</v>
      </c>
      <c r="R77" s="558">
        <f t="shared" si="11"/>
        <v>0.1</v>
      </c>
      <c r="S77" s="558">
        <f t="shared" si="12"/>
        <v>0.2</v>
      </c>
      <c r="T77" s="558">
        <f t="shared" si="13"/>
        <v>0.25</v>
      </c>
      <c r="U77" s="608">
        <f t="shared" si="14"/>
        <v>0.25</v>
      </c>
      <c r="V77" s="813"/>
      <c r="W77" s="813"/>
      <c r="X77" s="813"/>
      <c r="Y77" s="813"/>
      <c r="Z77" s="1571"/>
      <c r="AA77" s="1704"/>
      <c r="AB77" s="1571"/>
      <c r="AR77" s="7"/>
      <c r="AS77" s="7"/>
      <c r="AT77" s="7"/>
      <c r="AU77" s="7"/>
      <c r="AV77" s="7"/>
      <c r="AW77" s="7"/>
      <c r="AX77" s="7"/>
      <c r="AY77" s="7"/>
      <c r="AZ77" s="7"/>
      <c r="BA77" s="7"/>
      <c r="BB77" s="7"/>
      <c r="BC77" s="7"/>
      <c r="BD77" s="7"/>
      <c r="BE77" s="7"/>
      <c r="BF77" s="7"/>
      <c r="BG77" s="7"/>
      <c r="BH77" s="7"/>
      <c r="BI77" s="7"/>
      <c r="BJ77" s="7"/>
      <c r="BK77" s="7"/>
      <c r="BL77" s="7"/>
      <c r="BM77" s="7"/>
      <c r="BN77" s="7"/>
      <c r="BO77" s="7"/>
      <c r="BP77" s="7"/>
      <c r="BQ77" s="7"/>
    </row>
    <row r="78" spans="1:69" s="13" customFormat="1" ht="48" customHeight="1">
      <c r="A78" s="1632"/>
      <c r="B78" s="1756"/>
      <c r="C78" s="1633"/>
      <c r="D78" s="1711"/>
      <c r="E78" s="1712"/>
      <c r="F78" s="1713"/>
      <c r="G78" s="1785"/>
      <c r="H78" s="1723"/>
      <c r="I78" s="1724"/>
      <c r="J78" s="1706"/>
      <c r="K78" s="446">
        <v>0</v>
      </c>
      <c r="L78" s="556" t="s">
        <v>23</v>
      </c>
      <c r="M78" s="563">
        <v>0</v>
      </c>
      <c r="N78" s="563">
        <v>0</v>
      </c>
      <c r="O78" s="563">
        <v>0</v>
      </c>
      <c r="P78" s="562">
        <v>0</v>
      </c>
      <c r="Q78" s="554"/>
      <c r="R78" s="554"/>
      <c r="S78" s="554"/>
      <c r="T78" s="554"/>
      <c r="U78" s="553"/>
      <c r="V78" s="813"/>
      <c r="W78" s="813"/>
      <c r="X78" s="813"/>
      <c r="Y78" s="813"/>
      <c r="Z78" s="1571"/>
      <c r="AA78" s="1704"/>
      <c r="AB78" s="1571"/>
      <c r="AR78" s="7"/>
      <c r="AS78" s="7"/>
      <c r="AT78" s="7"/>
      <c r="AU78" s="7"/>
      <c r="AV78" s="7"/>
      <c r="AW78" s="7"/>
      <c r="AX78" s="7"/>
      <c r="AY78" s="7"/>
      <c r="AZ78" s="7"/>
      <c r="BA78" s="7"/>
      <c r="BB78" s="7"/>
      <c r="BC78" s="7"/>
      <c r="BD78" s="7"/>
      <c r="BE78" s="7"/>
      <c r="BF78" s="7"/>
      <c r="BG78" s="7"/>
      <c r="BH78" s="7"/>
      <c r="BI78" s="7"/>
      <c r="BJ78" s="7"/>
      <c r="BK78" s="7"/>
      <c r="BL78" s="7"/>
      <c r="BM78" s="7"/>
      <c r="BN78" s="7"/>
      <c r="BO78" s="7"/>
      <c r="BP78" s="7"/>
      <c r="BQ78" s="7"/>
    </row>
    <row r="79" spans="1:69" s="13" customFormat="1" ht="33.6" customHeight="1">
      <c r="A79" s="1632"/>
      <c r="B79" s="1756"/>
      <c r="C79" s="1633"/>
      <c r="D79" s="1711"/>
      <c r="E79" s="1712"/>
      <c r="F79" s="1713"/>
      <c r="G79" s="1785"/>
      <c r="H79" s="1723"/>
      <c r="I79" s="1724"/>
      <c r="J79" s="1706" t="s">
        <v>854</v>
      </c>
      <c r="K79" s="447">
        <v>0.25</v>
      </c>
      <c r="L79" s="565" t="s">
        <v>22</v>
      </c>
      <c r="M79" s="564">
        <v>0.1</v>
      </c>
      <c r="N79" s="564">
        <v>0.3</v>
      </c>
      <c r="O79" s="560">
        <v>0.8</v>
      </c>
      <c r="P79" s="559">
        <v>1</v>
      </c>
      <c r="Q79" s="558">
        <f t="shared" ref="Q79:Q110" si="15">+SUM(M79:M79)*K79</f>
        <v>2.5000000000000001E-2</v>
      </c>
      <c r="R79" s="558">
        <f t="shared" ref="R79:R110" si="16">+SUM(N79:N79)*K79</f>
        <v>7.4999999999999997E-2</v>
      </c>
      <c r="S79" s="558">
        <f t="shared" ref="S79:S110" si="17">+SUM(O79:O79)*K79</f>
        <v>0.2</v>
      </c>
      <c r="T79" s="558">
        <f t="shared" ref="T79:T110" si="18">+SUM(P79:P79)*K79</f>
        <v>0.25</v>
      </c>
      <c r="U79" s="557">
        <f t="shared" ref="U79:U110" si="19">+MAX(Q79:T79)</f>
        <v>0.25</v>
      </c>
      <c r="V79" s="813"/>
      <c r="W79" s="813"/>
      <c r="X79" s="813"/>
      <c r="Y79" s="813"/>
      <c r="Z79" s="1571"/>
      <c r="AA79" s="1704"/>
      <c r="AB79" s="1571"/>
      <c r="AR79" s="7"/>
      <c r="AS79" s="7"/>
      <c r="AT79" s="7"/>
      <c r="AU79" s="7"/>
      <c r="AV79" s="7"/>
      <c r="AW79" s="7"/>
      <c r="AX79" s="7"/>
      <c r="AY79" s="7"/>
      <c r="AZ79" s="7"/>
      <c r="BA79" s="7"/>
      <c r="BB79" s="7"/>
      <c r="BC79" s="7"/>
      <c r="BD79" s="7"/>
      <c r="BE79" s="7"/>
      <c r="BF79" s="7"/>
      <c r="BG79" s="7"/>
      <c r="BH79" s="7"/>
      <c r="BI79" s="7"/>
      <c r="BJ79" s="7"/>
      <c r="BK79" s="7"/>
      <c r="BL79" s="7"/>
      <c r="BM79" s="7"/>
      <c r="BN79" s="7"/>
      <c r="BO79" s="7"/>
      <c r="BP79" s="7"/>
      <c r="BQ79" s="7"/>
    </row>
    <row r="80" spans="1:69" s="13" customFormat="1" ht="31.9" customHeight="1">
      <c r="A80" s="1632"/>
      <c r="B80" s="1756"/>
      <c r="C80" s="1633"/>
      <c r="D80" s="1711"/>
      <c r="E80" s="1712"/>
      <c r="F80" s="1713"/>
      <c r="G80" s="1785"/>
      <c r="H80" s="1723"/>
      <c r="I80" s="1724"/>
      <c r="J80" s="1706"/>
      <c r="K80" s="446">
        <v>0</v>
      </c>
      <c r="L80" s="556" t="s">
        <v>23</v>
      </c>
      <c r="M80" s="563">
        <v>0</v>
      </c>
      <c r="N80" s="563">
        <v>0</v>
      </c>
      <c r="O80" s="563">
        <v>0</v>
      </c>
      <c r="P80" s="562">
        <v>0</v>
      </c>
      <c r="Q80" s="554">
        <f t="shared" si="15"/>
        <v>0</v>
      </c>
      <c r="R80" s="554">
        <f t="shared" si="16"/>
        <v>0</v>
      </c>
      <c r="S80" s="554">
        <f t="shared" si="17"/>
        <v>0</v>
      </c>
      <c r="T80" s="554">
        <f t="shared" si="18"/>
        <v>0</v>
      </c>
      <c r="U80" s="553">
        <f t="shared" si="19"/>
        <v>0</v>
      </c>
      <c r="V80" s="813"/>
      <c r="W80" s="813"/>
      <c r="X80" s="813"/>
      <c r="Y80" s="813"/>
      <c r="Z80" s="1572"/>
      <c r="AA80" s="1705"/>
      <c r="AB80" s="1571"/>
      <c r="AR80" s="7"/>
      <c r="AS80" s="7"/>
      <c r="AT80" s="7"/>
      <c r="AU80" s="7"/>
      <c r="AV80" s="7"/>
      <c r="AW80" s="7"/>
      <c r="AX80" s="7"/>
      <c r="AY80" s="7"/>
      <c r="AZ80" s="7"/>
      <c r="BA80" s="7"/>
      <c r="BB80" s="7"/>
      <c r="BC80" s="7"/>
      <c r="BD80" s="7"/>
      <c r="BE80" s="7"/>
      <c r="BF80" s="7"/>
      <c r="BG80" s="7"/>
      <c r="BH80" s="7"/>
      <c r="BI80" s="7"/>
      <c r="BJ80" s="7"/>
      <c r="BK80" s="7"/>
      <c r="BL80" s="7"/>
      <c r="BM80" s="7"/>
      <c r="BN80" s="7"/>
      <c r="BO80" s="7"/>
      <c r="BP80" s="7"/>
      <c r="BQ80" s="7"/>
    </row>
    <row r="81" spans="1:69" s="13" customFormat="1" ht="49.9" customHeight="1">
      <c r="A81" s="1632"/>
      <c r="B81" s="1756"/>
      <c r="C81" s="1633"/>
      <c r="D81" s="1711" t="s">
        <v>380</v>
      </c>
      <c r="E81" s="1314" t="s">
        <v>628</v>
      </c>
      <c r="F81" s="1715">
        <v>130</v>
      </c>
      <c r="G81" s="1314" t="s">
        <v>629</v>
      </c>
      <c r="H81" s="1040" t="s">
        <v>381</v>
      </c>
      <c r="I81" s="1716">
        <v>0</v>
      </c>
      <c r="J81" s="1710" t="s">
        <v>630</v>
      </c>
      <c r="K81" s="310">
        <v>0.25</v>
      </c>
      <c r="L81" s="565" t="s">
        <v>22</v>
      </c>
      <c r="M81" s="564">
        <v>0.05</v>
      </c>
      <c r="N81" s="564">
        <v>0.4</v>
      </c>
      <c r="O81" s="560">
        <v>0.7</v>
      </c>
      <c r="P81" s="559">
        <v>1</v>
      </c>
      <c r="Q81" s="558">
        <f t="shared" si="15"/>
        <v>1.2500000000000001E-2</v>
      </c>
      <c r="R81" s="558">
        <f t="shared" si="16"/>
        <v>0.1</v>
      </c>
      <c r="S81" s="558">
        <f t="shared" si="17"/>
        <v>0.17499999999999999</v>
      </c>
      <c r="T81" s="558">
        <f t="shared" si="18"/>
        <v>0.25</v>
      </c>
      <c r="U81" s="557">
        <f t="shared" si="19"/>
        <v>0.25</v>
      </c>
      <c r="V81" s="813">
        <v>0</v>
      </c>
      <c r="W81" s="813">
        <v>0</v>
      </c>
      <c r="X81" s="813">
        <v>0</v>
      </c>
      <c r="Y81" s="813">
        <f>+T82+T84+T86+T88</f>
        <v>0</v>
      </c>
      <c r="Z81" s="1570" t="s">
        <v>382</v>
      </c>
      <c r="AA81" s="1707" t="s">
        <v>383</v>
      </c>
      <c r="AB81" s="1571"/>
      <c r="AR81" s="7"/>
      <c r="AS81" s="7"/>
      <c r="AT81" s="7"/>
      <c r="AU81" s="7"/>
      <c r="AV81" s="7"/>
      <c r="AW81" s="7"/>
      <c r="AX81" s="7"/>
      <c r="AY81" s="7"/>
      <c r="AZ81" s="7"/>
      <c r="BA81" s="7"/>
      <c r="BB81" s="7"/>
      <c r="BC81" s="7"/>
      <c r="BD81" s="7"/>
      <c r="BE81" s="7"/>
      <c r="BF81" s="7"/>
      <c r="BG81" s="7"/>
      <c r="BH81" s="7"/>
      <c r="BI81" s="7"/>
      <c r="BJ81" s="7"/>
      <c r="BK81" s="7"/>
      <c r="BL81" s="7"/>
      <c r="BM81" s="7"/>
      <c r="BN81" s="7"/>
      <c r="BO81" s="7"/>
      <c r="BP81" s="7"/>
      <c r="BQ81" s="7"/>
    </row>
    <row r="82" spans="1:69" s="13" customFormat="1" ht="75" customHeight="1">
      <c r="A82" s="1632"/>
      <c r="B82" s="1756"/>
      <c r="C82" s="1633"/>
      <c r="D82" s="1711"/>
      <c r="E82" s="1315"/>
      <c r="F82" s="1715"/>
      <c r="G82" s="1315"/>
      <c r="H82" s="1040"/>
      <c r="I82" s="1717"/>
      <c r="J82" s="1710"/>
      <c r="K82" s="309">
        <v>0.25</v>
      </c>
      <c r="L82" s="556" t="s">
        <v>23</v>
      </c>
      <c r="M82" s="555">
        <v>0</v>
      </c>
      <c r="N82" s="555">
        <v>0</v>
      </c>
      <c r="O82" s="555">
        <v>0</v>
      </c>
      <c r="P82" s="555">
        <v>0</v>
      </c>
      <c r="Q82" s="554">
        <f t="shared" si="15"/>
        <v>0</v>
      </c>
      <c r="R82" s="554">
        <f t="shared" si="16"/>
        <v>0</v>
      </c>
      <c r="S82" s="554">
        <f t="shared" si="17"/>
        <v>0</v>
      </c>
      <c r="T82" s="554">
        <f t="shared" si="18"/>
        <v>0</v>
      </c>
      <c r="U82" s="553">
        <f t="shared" si="19"/>
        <v>0</v>
      </c>
      <c r="V82" s="813"/>
      <c r="W82" s="813"/>
      <c r="X82" s="813"/>
      <c r="Y82" s="813"/>
      <c r="Z82" s="1571"/>
      <c r="AA82" s="1708"/>
      <c r="AB82" s="1571"/>
      <c r="AR82" s="7"/>
      <c r="AS82" s="7"/>
      <c r="AT82" s="7"/>
      <c r="AU82" s="7"/>
      <c r="AV82" s="7"/>
      <c r="AW82" s="7"/>
      <c r="AX82" s="7"/>
      <c r="AY82" s="7"/>
      <c r="AZ82" s="7"/>
      <c r="BA82" s="7"/>
      <c r="BB82" s="7"/>
      <c r="BC82" s="7"/>
      <c r="BD82" s="7"/>
      <c r="BE82" s="7"/>
      <c r="BF82" s="7"/>
      <c r="BG82" s="7"/>
      <c r="BH82" s="7"/>
      <c r="BI82" s="7"/>
      <c r="BJ82" s="7"/>
      <c r="BK82" s="7"/>
      <c r="BL82" s="7"/>
      <c r="BM82" s="7"/>
      <c r="BN82" s="7"/>
      <c r="BO82" s="7"/>
      <c r="BP82" s="7"/>
      <c r="BQ82" s="7"/>
    </row>
    <row r="83" spans="1:69" s="13" customFormat="1" ht="49.9" customHeight="1">
      <c r="A83" s="1632"/>
      <c r="B83" s="1756"/>
      <c r="C83" s="1633"/>
      <c r="D83" s="1711"/>
      <c r="E83" s="1315"/>
      <c r="F83" s="1715"/>
      <c r="G83" s="1315"/>
      <c r="H83" s="1040"/>
      <c r="I83" s="1717"/>
      <c r="J83" s="1710" t="s">
        <v>631</v>
      </c>
      <c r="K83" s="308">
        <v>0.45</v>
      </c>
      <c r="L83" s="565" t="s">
        <v>22</v>
      </c>
      <c r="M83" s="564">
        <v>0.1</v>
      </c>
      <c r="N83" s="564">
        <v>0.4</v>
      </c>
      <c r="O83" s="560">
        <v>0.7</v>
      </c>
      <c r="P83" s="559">
        <v>1</v>
      </c>
      <c r="Q83" s="558">
        <f t="shared" si="15"/>
        <v>4.5000000000000005E-2</v>
      </c>
      <c r="R83" s="558">
        <f t="shared" si="16"/>
        <v>0.18000000000000002</v>
      </c>
      <c r="S83" s="558">
        <f t="shared" si="17"/>
        <v>0.315</v>
      </c>
      <c r="T83" s="558">
        <f t="shared" si="18"/>
        <v>0.45</v>
      </c>
      <c r="U83" s="557">
        <f t="shared" si="19"/>
        <v>0.45</v>
      </c>
      <c r="V83" s="813"/>
      <c r="W83" s="813"/>
      <c r="X83" s="813"/>
      <c r="Y83" s="813"/>
      <c r="Z83" s="1571"/>
      <c r="AA83" s="1708"/>
      <c r="AB83" s="1571"/>
      <c r="AR83" s="7"/>
      <c r="AS83" s="7"/>
      <c r="AT83" s="7"/>
      <c r="AU83" s="7"/>
      <c r="AV83" s="7"/>
      <c r="AW83" s="7"/>
      <c r="AX83" s="7"/>
      <c r="AY83" s="7"/>
      <c r="AZ83" s="7"/>
      <c r="BA83" s="7"/>
      <c r="BB83" s="7"/>
      <c r="BC83" s="7"/>
      <c r="BD83" s="7"/>
      <c r="BE83" s="7"/>
      <c r="BF83" s="7"/>
      <c r="BG83" s="7"/>
      <c r="BH83" s="7"/>
      <c r="BI83" s="7"/>
      <c r="BJ83" s="7"/>
      <c r="BK83" s="7"/>
      <c r="BL83" s="7"/>
      <c r="BM83" s="7"/>
      <c r="BN83" s="7"/>
      <c r="BO83" s="7"/>
      <c r="BP83" s="7"/>
      <c r="BQ83" s="7"/>
    </row>
    <row r="84" spans="1:69" s="13" customFormat="1" ht="68.25" customHeight="1">
      <c r="A84" s="1632"/>
      <c r="B84" s="1756"/>
      <c r="C84" s="1633"/>
      <c r="D84" s="1711"/>
      <c r="E84" s="1315"/>
      <c r="F84" s="1715"/>
      <c r="G84" s="1315"/>
      <c r="H84" s="1040"/>
      <c r="I84" s="1717"/>
      <c r="J84" s="1710"/>
      <c r="K84" s="309">
        <v>0.45</v>
      </c>
      <c r="L84" s="556" t="s">
        <v>23</v>
      </c>
      <c r="M84" s="555">
        <v>0</v>
      </c>
      <c r="N84" s="555">
        <v>0</v>
      </c>
      <c r="O84" s="555">
        <v>0</v>
      </c>
      <c r="P84" s="555">
        <v>0</v>
      </c>
      <c r="Q84" s="554">
        <f t="shared" si="15"/>
        <v>0</v>
      </c>
      <c r="R84" s="554">
        <f t="shared" si="16"/>
        <v>0</v>
      </c>
      <c r="S84" s="554">
        <f t="shared" si="17"/>
        <v>0</v>
      </c>
      <c r="T84" s="554">
        <f t="shared" si="18"/>
        <v>0</v>
      </c>
      <c r="U84" s="553">
        <f t="shared" si="19"/>
        <v>0</v>
      </c>
      <c r="V84" s="813"/>
      <c r="W84" s="813"/>
      <c r="X84" s="813"/>
      <c r="Y84" s="813"/>
      <c r="Z84" s="1571"/>
      <c r="AA84" s="1708"/>
      <c r="AB84" s="1571"/>
      <c r="AR84" s="7"/>
      <c r="AS84" s="7"/>
      <c r="AT84" s="7"/>
      <c r="AU84" s="7"/>
      <c r="AV84" s="7"/>
      <c r="AW84" s="7"/>
      <c r="AX84" s="7"/>
      <c r="AY84" s="7"/>
      <c r="AZ84" s="7"/>
      <c r="BA84" s="7"/>
      <c r="BB84" s="7"/>
      <c r="BC84" s="7"/>
      <c r="BD84" s="7"/>
      <c r="BE84" s="7"/>
      <c r="BF84" s="7"/>
      <c r="BG84" s="7"/>
      <c r="BH84" s="7"/>
      <c r="BI84" s="7"/>
      <c r="BJ84" s="7"/>
      <c r="BK84" s="7"/>
      <c r="BL84" s="7"/>
      <c r="BM84" s="7"/>
      <c r="BN84" s="7"/>
      <c r="BO84" s="7"/>
      <c r="BP84" s="7"/>
      <c r="BQ84" s="7"/>
    </row>
    <row r="85" spans="1:69" s="13" customFormat="1" ht="78" customHeight="1">
      <c r="A85" s="1632"/>
      <c r="B85" s="1756"/>
      <c r="C85" s="1633"/>
      <c r="D85" s="1711"/>
      <c r="E85" s="1315"/>
      <c r="F85" s="1715"/>
      <c r="G85" s="1315"/>
      <c r="H85" s="1040"/>
      <c r="I85" s="1717"/>
      <c r="J85" s="1710" t="s">
        <v>632</v>
      </c>
      <c r="K85" s="308">
        <v>0.15</v>
      </c>
      <c r="L85" s="565" t="s">
        <v>22</v>
      </c>
      <c r="M85" s="564">
        <v>0.1</v>
      </c>
      <c r="N85" s="564">
        <v>0.4</v>
      </c>
      <c r="O85" s="560">
        <v>0.7</v>
      </c>
      <c r="P85" s="559">
        <v>1</v>
      </c>
      <c r="Q85" s="558">
        <f t="shared" si="15"/>
        <v>1.4999999999999999E-2</v>
      </c>
      <c r="R85" s="558">
        <f t="shared" si="16"/>
        <v>0.06</v>
      </c>
      <c r="S85" s="558">
        <f t="shared" si="17"/>
        <v>0.105</v>
      </c>
      <c r="T85" s="558">
        <f t="shared" si="18"/>
        <v>0.15</v>
      </c>
      <c r="U85" s="557">
        <f t="shared" si="19"/>
        <v>0.15</v>
      </c>
      <c r="V85" s="813"/>
      <c r="W85" s="813"/>
      <c r="X85" s="813"/>
      <c r="Y85" s="813"/>
      <c r="Z85" s="1571"/>
      <c r="AA85" s="1708"/>
      <c r="AB85" s="1571"/>
      <c r="AR85" s="7"/>
      <c r="AS85" s="7"/>
      <c r="AT85" s="7"/>
      <c r="AU85" s="7"/>
      <c r="AV85" s="7"/>
      <c r="AW85" s="7"/>
      <c r="AX85" s="7"/>
      <c r="AY85" s="7"/>
      <c r="AZ85" s="7"/>
      <c r="BA85" s="7"/>
      <c r="BB85" s="7"/>
      <c r="BC85" s="7"/>
      <c r="BD85" s="7"/>
      <c r="BE85" s="7"/>
      <c r="BF85" s="7"/>
      <c r="BG85" s="7"/>
      <c r="BH85" s="7"/>
      <c r="BI85" s="7"/>
      <c r="BJ85" s="7"/>
      <c r="BK85" s="7"/>
      <c r="BL85" s="7"/>
      <c r="BM85" s="7"/>
      <c r="BN85" s="7"/>
      <c r="BO85" s="7"/>
      <c r="BP85" s="7"/>
      <c r="BQ85" s="7"/>
    </row>
    <row r="86" spans="1:69" s="13" customFormat="1" ht="49.9" customHeight="1">
      <c r="A86" s="1632"/>
      <c r="B86" s="1756"/>
      <c r="C86" s="1633"/>
      <c r="D86" s="1711"/>
      <c r="E86" s="1315"/>
      <c r="F86" s="1715"/>
      <c r="G86" s="1315"/>
      <c r="H86" s="1040"/>
      <c r="I86" s="1717"/>
      <c r="J86" s="1710"/>
      <c r="K86" s="309">
        <v>0.15</v>
      </c>
      <c r="L86" s="556" t="s">
        <v>23</v>
      </c>
      <c r="M86" s="555">
        <v>0</v>
      </c>
      <c r="N86" s="555">
        <v>0.7</v>
      </c>
      <c r="O86" s="555">
        <v>1</v>
      </c>
      <c r="P86" s="555">
        <v>0</v>
      </c>
      <c r="Q86" s="554">
        <f t="shared" si="15"/>
        <v>0</v>
      </c>
      <c r="R86" s="554">
        <f t="shared" si="16"/>
        <v>0.105</v>
      </c>
      <c r="S86" s="554">
        <f t="shared" si="17"/>
        <v>0.15</v>
      </c>
      <c r="T86" s="554">
        <f t="shared" si="18"/>
        <v>0</v>
      </c>
      <c r="U86" s="553">
        <f t="shared" si="19"/>
        <v>0.15</v>
      </c>
      <c r="V86" s="813"/>
      <c r="W86" s="813"/>
      <c r="X86" s="813"/>
      <c r="Y86" s="813"/>
      <c r="Z86" s="1571"/>
      <c r="AA86" s="1708"/>
      <c r="AB86" s="1571"/>
      <c r="AR86" s="7"/>
      <c r="AS86" s="7"/>
      <c r="AT86" s="7"/>
      <c r="AU86" s="7"/>
      <c r="AV86" s="7"/>
      <c r="AW86" s="7"/>
      <c r="AX86" s="7"/>
      <c r="AY86" s="7"/>
      <c r="AZ86" s="7"/>
      <c r="BA86" s="7"/>
      <c r="BB86" s="7"/>
      <c r="BC86" s="7"/>
      <c r="BD86" s="7"/>
      <c r="BE86" s="7"/>
      <c r="BF86" s="7"/>
      <c r="BG86" s="7"/>
      <c r="BH86" s="7"/>
      <c r="BI86" s="7"/>
      <c r="BJ86" s="7"/>
      <c r="BK86" s="7"/>
      <c r="BL86" s="7"/>
      <c r="BM86" s="7"/>
      <c r="BN86" s="7"/>
      <c r="BO86" s="7"/>
      <c r="BP86" s="7"/>
      <c r="BQ86" s="7"/>
    </row>
    <row r="87" spans="1:69" s="13" customFormat="1" ht="49.9" customHeight="1">
      <c r="A87" s="1632"/>
      <c r="B87" s="1756"/>
      <c r="C87" s="1633"/>
      <c r="D87" s="1711"/>
      <c r="E87" s="1315"/>
      <c r="F87" s="1715"/>
      <c r="G87" s="1315"/>
      <c r="H87" s="1040" t="s">
        <v>384</v>
      </c>
      <c r="I87" s="1717"/>
      <c r="J87" s="1710" t="s">
        <v>385</v>
      </c>
      <c r="K87" s="308">
        <v>0.15</v>
      </c>
      <c r="L87" s="565" t="s">
        <v>22</v>
      </c>
      <c r="M87" s="569">
        <v>0</v>
      </c>
      <c r="N87" s="569">
        <v>0.33333333333333331</v>
      </c>
      <c r="O87" s="591">
        <v>0.66666666666666663</v>
      </c>
      <c r="P87" s="590">
        <v>1</v>
      </c>
      <c r="Q87" s="558">
        <f t="shared" si="15"/>
        <v>0</v>
      </c>
      <c r="R87" s="558">
        <f t="shared" si="16"/>
        <v>4.9999999999999996E-2</v>
      </c>
      <c r="S87" s="558">
        <f t="shared" si="17"/>
        <v>9.9999999999999992E-2</v>
      </c>
      <c r="T87" s="558">
        <f t="shared" si="18"/>
        <v>0.15</v>
      </c>
      <c r="U87" s="557">
        <f t="shared" si="19"/>
        <v>0.15</v>
      </c>
      <c r="V87" s="813"/>
      <c r="W87" s="813"/>
      <c r="X87" s="813"/>
      <c r="Y87" s="813"/>
      <c r="Z87" s="1571"/>
      <c r="AA87" s="1708"/>
      <c r="AB87" s="1571"/>
      <c r="AR87" s="7"/>
      <c r="AS87" s="7"/>
      <c r="AT87" s="7"/>
      <c r="AU87" s="7"/>
      <c r="AV87" s="7"/>
      <c r="AW87" s="7"/>
      <c r="AX87" s="7"/>
      <c r="AY87" s="7"/>
      <c r="AZ87" s="7"/>
      <c r="BA87" s="7"/>
      <c r="BB87" s="7"/>
      <c r="BC87" s="7"/>
      <c r="BD87" s="7"/>
      <c r="BE87" s="7"/>
      <c r="BF87" s="7"/>
      <c r="BG87" s="7"/>
      <c r="BH87" s="7"/>
      <c r="BI87" s="7"/>
      <c r="BJ87" s="7"/>
      <c r="BK87" s="7"/>
      <c r="BL87" s="7"/>
      <c r="BM87" s="7"/>
      <c r="BN87" s="7"/>
      <c r="BO87" s="7"/>
      <c r="BP87" s="7"/>
      <c r="BQ87" s="7"/>
    </row>
    <row r="88" spans="1:69" s="13" customFormat="1" ht="49.9" customHeight="1">
      <c r="A88" s="1632"/>
      <c r="B88" s="1756"/>
      <c r="C88" s="1633"/>
      <c r="D88" s="1711"/>
      <c r="E88" s="1714"/>
      <c r="F88" s="1715"/>
      <c r="G88" s="1714"/>
      <c r="H88" s="1040"/>
      <c r="I88" s="1718"/>
      <c r="J88" s="1710"/>
      <c r="K88" s="309">
        <v>0.15</v>
      </c>
      <c r="L88" s="556" t="s">
        <v>23</v>
      </c>
      <c r="M88" s="555">
        <v>0</v>
      </c>
      <c r="N88" s="555">
        <v>0</v>
      </c>
      <c r="O88" s="555">
        <v>0</v>
      </c>
      <c r="P88" s="555">
        <v>0</v>
      </c>
      <c r="Q88" s="554">
        <f t="shared" si="15"/>
        <v>0</v>
      </c>
      <c r="R88" s="554">
        <f t="shared" si="16"/>
        <v>0</v>
      </c>
      <c r="S88" s="554">
        <f t="shared" si="17"/>
        <v>0</v>
      </c>
      <c r="T88" s="554">
        <f t="shared" si="18"/>
        <v>0</v>
      </c>
      <c r="U88" s="553">
        <f t="shared" si="19"/>
        <v>0</v>
      </c>
      <c r="V88" s="813"/>
      <c r="W88" s="813"/>
      <c r="X88" s="813"/>
      <c r="Y88" s="813"/>
      <c r="Z88" s="1572"/>
      <c r="AA88" s="1709"/>
      <c r="AB88" s="1571"/>
      <c r="AR88" s="7"/>
      <c r="AS88" s="7"/>
      <c r="AT88" s="7"/>
      <c r="AU88" s="7"/>
      <c r="AV88" s="7"/>
      <c r="AW88" s="7"/>
      <c r="AX88" s="7"/>
      <c r="AY88" s="7"/>
      <c r="AZ88" s="7"/>
      <c r="BA88" s="7"/>
      <c r="BB88" s="7"/>
      <c r="BC88" s="7"/>
      <c r="BD88" s="7"/>
      <c r="BE88" s="7"/>
      <c r="BF88" s="7"/>
      <c r="BG88" s="7"/>
      <c r="BH88" s="7"/>
      <c r="BI88" s="7"/>
      <c r="BJ88" s="7"/>
      <c r="BK88" s="7"/>
      <c r="BL88" s="7"/>
      <c r="BM88" s="7"/>
      <c r="BN88" s="7"/>
      <c r="BO88" s="7"/>
      <c r="BP88" s="7"/>
      <c r="BQ88" s="7"/>
    </row>
    <row r="89" spans="1:69" s="13" customFormat="1" ht="45.6" customHeight="1">
      <c r="A89" s="1632" t="s">
        <v>386</v>
      </c>
      <c r="B89" s="1756"/>
      <c r="C89" s="1633" t="s">
        <v>387</v>
      </c>
      <c r="D89" s="1711" t="s">
        <v>388</v>
      </c>
      <c r="E89" s="1719" t="s">
        <v>599</v>
      </c>
      <c r="F89" s="1722">
        <v>131</v>
      </c>
      <c r="G89" s="1703" t="s">
        <v>600</v>
      </c>
      <c r="H89" s="1694" t="s">
        <v>601</v>
      </c>
      <c r="I89" s="1695">
        <f>+MAX(V89:Y94)</f>
        <v>0</v>
      </c>
      <c r="J89" s="1696" t="s">
        <v>602</v>
      </c>
      <c r="K89" s="396">
        <v>0.25</v>
      </c>
      <c r="L89" s="607" t="s">
        <v>22</v>
      </c>
      <c r="M89" s="606">
        <v>0</v>
      </c>
      <c r="N89" s="606">
        <v>0</v>
      </c>
      <c r="O89" s="605">
        <v>1</v>
      </c>
      <c r="P89" s="605">
        <v>0</v>
      </c>
      <c r="Q89" s="558">
        <f t="shared" si="15"/>
        <v>0</v>
      </c>
      <c r="R89" s="558">
        <f t="shared" si="16"/>
        <v>0</v>
      </c>
      <c r="S89" s="558">
        <f t="shared" si="17"/>
        <v>0.25</v>
      </c>
      <c r="T89" s="558">
        <f t="shared" si="18"/>
        <v>0</v>
      </c>
      <c r="U89" s="557">
        <f t="shared" si="19"/>
        <v>0.25</v>
      </c>
      <c r="V89" s="813">
        <f>+Q90+Q94</f>
        <v>0</v>
      </c>
      <c r="W89" s="813">
        <f>+R90+R94</f>
        <v>0</v>
      </c>
      <c r="X89" s="813">
        <f>+S90+S94</f>
        <v>0</v>
      </c>
      <c r="Y89" s="813">
        <f>+T90+T94</f>
        <v>0</v>
      </c>
      <c r="Z89" s="1570" t="s">
        <v>389</v>
      </c>
      <c r="AA89" s="1707" t="s">
        <v>389</v>
      </c>
      <c r="AB89" s="1571"/>
      <c r="AR89" s="7"/>
      <c r="AS89" s="7"/>
      <c r="AT89" s="7"/>
      <c r="AU89" s="7"/>
      <c r="AV89" s="7"/>
      <c r="AW89" s="7"/>
      <c r="AX89" s="7"/>
      <c r="AY89" s="7"/>
      <c r="AZ89" s="7"/>
      <c r="BA89" s="7"/>
      <c r="BB89" s="7"/>
      <c r="BC89" s="7"/>
      <c r="BD89" s="7"/>
      <c r="BE89" s="7"/>
      <c r="BF89" s="7"/>
      <c r="BG89" s="7"/>
      <c r="BH89" s="7"/>
      <c r="BI89" s="7"/>
      <c r="BJ89" s="7"/>
      <c r="BK89" s="7"/>
      <c r="BL89" s="7"/>
      <c r="BM89" s="7"/>
      <c r="BN89" s="7"/>
      <c r="BO89" s="7"/>
      <c r="BP89" s="7"/>
      <c r="BQ89" s="7"/>
    </row>
    <row r="90" spans="1:69" s="13" customFormat="1" ht="48.6" customHeight="1">
      <c r="A90" s="1632"/>
      <c r="B90" s="1756"/>
      <c r="C90" s="1633"/>
      <c r="D90" s="1711"/>
      <c r="E90" s="1720"/>
      <c r="F90" s="1722"/>
      <c r="G90" s="1703"/>
      <c r="H90" s="1694"/>
      <c r="I90" s="1695"/>
      <c r="J90" s="1696"/>
      <c r="K90" s="397">
        <v>0</v>
      </c>
      <c r="L90" s="599" t="s">
        <v>23</v>
      </c>
      <c r="M90" s="554">
        <v>0</v>
      </c>
      <c r="N90" s="554">
        <v>0</v>
      </c>
      <c r="O90" s="554">
        <v>0</v>
      </c>
      <c r="P90" s="554">
        <v>0</v>
      </c>
      <c r="Q90" s="554">
        <f t="shared" si="15"/>
        <v>0</v>
      </c>
      <c r="R90" s="554">
        <f t="shared" si="16"/>
        <v>0</v>
      </c>
      <c r="S90" s="554">
        <f t="shared" si="17"/>
        <v>0</v>
      </c>
      <c r="T90" s="554">
        <f t="shared" si="18"/>
        <v>0</v>
      </c>
      <c r="U90" s="553">
        <f t="shared" si="19"/>
        <v>0</v>
      </c>
      <c r="V90" s="813"/>
      <c r="W90" s="813"/>
      <c r="X90" s="813"/>
      <c r="Y90" s="813"/>
      <c r="Z90" s="1571"/>
      <c r="AA90" s="1708"/>
      <c r="AB90" s="1571"/>
      <c r="AR90" s="7"/>
      <c r="AS90" s="7"/>
      <c r="AT90" s="7"/>
      <c r="AU90" s="7"/>
      <c r="AV90" s="7"/>
      <c r="AW90" s="7"/>
      <c r="AX90" s="7"/>
      <c r="AY90" s="7"/>
      <c r="AZ90" s="7"/>
      <c r="BA90" s="7"/>
      <c r="BB90" s="7"/>
      <c r="BC90" s="7"/>
      <c r="BD90" s="7"/>
      <c r="BE90" s="7"/>
      <c r="BF90" s="7"/>
      <c r="BG90" s="7"/>
      <c r="BH90" s="7"/>
      <c r="BI90" s="7"/>
      <c r="BJ90" s="7"/>
      <c r="BK90" s="7"/>
      <c r="BL90" s="7"/>
      <c r="BM90" s="7"/>
      <c r="BN90" s="7"/>
      <c r="BO90" s="7"/>
      <c r="BP90" s="7"/>
      <c r="BQ90" s="7"/>
    </row>
    <row r="91" spans="1:69" s="13" customFormat="1" ht="49.9" customHeight="1">
      <c r="A91" s="1632"/>
      <c r="B91" s="1756"/>
      <c r="C91" s="1633"/>
      <c r="D91" s="1711"/>
      <c r="E91" s="1720"/>
      <c r="F91" s="1722"/>
      <c r="G91" s="1703"/>
      <c r="H91" s="1694"/>
      <c r="I91" s="1695"/>
      <c r="J91" s="1696" t="s">
        <v>603</v>
      </c>
      <c r="K91" s="396">
        <v>0.25</v>
      </c>
      <c r="L91" s="607" t="s">
        <v>22</v>
      </c>
      <c r="M91" s="606">
        <v>0</v>
      </c>
      <c r="N91" s="606">
        <v>0</v>
      </c>
      <c r="O91" s="605">
        <v>0</v>
      </c>
      <c r="P91" s="605">
        <v>1</v>
      </c>
      <c r="Q91" s="558">
        <f t="shared" si="15"/>
        <v>0</v>
      </c>
      <c r="R91" s="558">
        <f t="shared" si="16"/>
        <v>0</v>
      </c>
      <c r="S91" s="558">
        <f t="shared" si="17"/>
        <v>0</v>
      </c>
      <c r="T91" s="558">
        <f t="shared" si="18"/>
        <v>0.25</v>
      </c>
      <c r="U91" s="608">
        <f t="shared" si="19"/>
        <v>0.25</v>
      </c>
      <c r="V91" s="813"/>
      <c r="W91" s="813"/>
      <c r="X91" s="813"/>
      <c r="Y91" s="813"/>
      <c r="Z91" s="1571"/>
      <c r="AA91" s="1708"/>
      <c r="AB91" s="1571"/>
      <c r="AR91" s="7"/>
      <c r="AS91" s="7"/>
      <c r="AT91" s="7"/>
      <c r="AU91" s="7"/>
      <c r="AV91" s="7"/>
      <c r="AW91" s="7"/>
      <c r="AX91" s="7"/>
      <c r="AY91" s="7"/>
      <c r="AZ91" s="7"/>
      <c r="BA91" s="7"/>
      <c r="BB91" s="7"/>
      <c r="BC91" s="7"/>
      <c r="BD91" s="7"/>
      <c r="BE91" s="7"/>
      <c r="BF91" s="7"/>
      <c r="BG91" s="7"/>
      <c r="BH91" s="7"/>
      <c r="BI91" s="7"/>
      <c r="BJ91" s="7"/>
      <c r="BK91" s="7"/>
      <c r="BL91" s="7"/>
      <c r="BM91" s="7"/>
      <c r="BN91" s="7"/>
      <c r="BO91" s="7"/>
      <c r="BP91" s="7"/>
      <c r="BQ91" s="7"/>
    </row>
    <row r="92" spans="1:69" s="13" customFormat="1" ht="36.6" customHeight="1">
      <c r="A92" s="1632"/>
      <c r="B92" s="1756"/>
      <c r="C92" s="1633"/>
      <c r="D92" s="1711"/>
      <c r="E92" s="1720"/>
      <c r="F92" s="1722"/>
      <c r="G92" s="1703"/>
      <c r="H92" s="1694"/>
      <c r="I92" s="1695"/>
      <c r="J92" s="1696"/>
      <c r="K92" s="397">
        <v>0</v>
      </c>
      <c r="L92" s="599" t="s">
        <v>23</v>
      </c>
      <c r="M92" s="555">
        <v>0</v>
      </c>
      <c r="N92" s="555">
        <v>0</v>
      </c>
      <c r="O92" s="555">
        <v>0</v>
      </c>
      <c r="P92" s="555">
        <v>0</v>
      </c>
      <c r="Q92" s="554">
        <f t="shared" si="15"/>
        <v>0</v>
      </c>
      <c r="R92" s="554">
        <f t="shared" si="16"/>
        <v>0</v>
      </c>
      <c r="S92" s="554">
        <f t="shared" si="17"/>
        <v>0</v>
      </c>
      <c r="T92" s="554">
        <f t="shared" si="18"/>
        <v>0</v>
      </c>
      <c r="U92" s="553">
        <f t="shared" si="19"/>
        <v>0</v>
      </c>
      <c r="V92" s="813"/>
      <c r="W92" s="813"/>
      <c r="X92" s="813"/>
      <c r="Y92" s="813"/>
      <c r="Z92" s="1571"/>
      <c r="AA92" s="1708"/>
      <c r="AB92" s="1571"/>
      <c r="AR92" s="7"/>
      <c r="AS92" s="7"/>
      <c r="AT92" s="7"/>
      <c r="AU92" s="7"/>
      <c r="AV92" s="7"/>
      <c r="AW92" s="7"/>
      <c r="AX92" s="7"/>
      <c r="AY92" s="7"/>
      <c r="AZ92" s="7"/>
      <c r="BA92" s="7"/>
      <c r="BB92" s="7"/>
      <c r="BC92" s="7"/>
      <c r="BD92" s="7"/>
      <c r="BE92" s="7"/>
      <c r="BF92" s="7"/>
      <c r="BG92" s="7"/>
      <c r="BH92" s="7"/>
      <c r="BI92" s="7"/>
      <c r="BJ92" s="7"/>
      <c r="BK92" s="7"/>
      <c r="BL92" s="7"/>
      <c r="BM92" s="7"/>
      <c r="BN92" s="7"/>
      <c r="BO92" s="7"/>
      <c r="BP92" s="7"/>
      <c r="BQ92" s="7"/>
    </row>
    <row r="93" spans="1:69" s="13" customFormat="1" ht="36.6" customHeight="1">
      <c r="A93" s="1632"/>
      <c r="B93" s="1756"/>
      <c r="C93" s="1633"/>
      <c r="D93" s="1711"/>
      <c r="E93" s="1720"/>
      <c r="F93" s="1722"/>
      <c r="G93" s="1703"/>
      <c r="H93" s="1694"/>
      <c r="I93" s="1695"/>
      <c r="J93" s="1696" t="s">
        <v>604</v>
      </c>
      <c r="K93" s="396">
        <v>0.5</v>
      </c>
      <c r="L93" s="607" t="s">
        <v>22</v>
      </c>
      <c r="M93" s="606">
        <v>0.25</v>
      </c>
      <c r="N93" s="606">
        <v>0.5</v>
      </c>
      <c r="O93" s="605">
        <v>0.75</v>
      </c>
      <c r="P93" s="605">
        <v>1</v>
      </c>
      <c r="Q93" s="558">
        <f t="shared" si="15"/>
        <v>0.125</v>
      </c>
      <c r="R93" s="558">
        <f t="shared" si="16"/>
        <v>0.25</v>
      </c>
      <c r="S93" s="558">
        <f t="shared" si="17"/>
        <v>0.375</v>
      </c>
      <c r="T93" s="558">
        <f t="shared" si="18"/>
        <v>0.5</v>
      </c>
      <c r="U93" s="557">
        <f t="shared" si="19"/>
        <v>0.5</v>
      </c>
      <c r="V93" s="813"/>
      <c r="W93" s="813"/>
      <c r="X93" s="813"/>
      <c r="Y93" s="813"/>
      <c r="Z93" s="1571"/>
      <c r="AA93" s="1708"/>
      <c r="AB93" s="1571"/>
      <c r="AR93" s="7"/>
      <c r="AS93" s="7"/>
      <c r="AT93" s="7"/>
      <c r="AU93" s="7"/>
      <c r="AV93" s="7"/>
      <c r="AW93" s="7"/>
      <c r="AX93" s="7"/>
      <c r="AY93" s="7"/>
      <c r="AZ93" s="7"/>
      <c r="BA93" s="7"/>
      <c r="BB93" s="7"/>
      <c r="BC93" s="7"/>
      <c r="BD93" s="7"/>
      <c r="BE93" s="7"/>
      <c r="BF93" s="7"/>
      <c r="BG93" s="7"/>
      <c r="BH93" s="7"/>
      <c r="BI93" s="7"/>
      <c r="BJ93" s="7"/>
      <c r="BK93" s="7"/>
      <c r="BL93" s="7"/>
      <c r="BM93" s="7"/>
      <c r="BN93" s="7"/>
      <c r="BO93" s="7"/>
      <c r="BP93" s="7"/>
      <c r="BQ93" s="7"/>
    </row>
    <row r="94" spans="1:69" s="13" customFormat="1" ht="27.6" customHeight="1">
      <c r="A94" s="1632"/>
      <c r="B94" s="1756"/>
      <c r="C94" s="1633"/>
      <c r="D94" s="1711"/>
      <c r="E94" s="1721"/>
      <c r="F94" s="1722"/>
      <c r="G94" s="1703"/>
      <c r="H94" s="1694"/>
      <c r="I94" s="1695"/>
      <c r="J94" s="1696"/>
      <c r="K94" s="397">
        <v>0</v>
      </c>
      <c r="L94" s="599" t="s">
        <v>23</v>
      </c>
      <c r="M94" s="554">
        <v>0</v>
      </c>
      <c r="N94" s="554">
        <v>0</v>
      </c>
      <c r="O94" s="554">
        <v>0</v>
      </c>
      <c r="P94" s="554">
        <v>0</v>
      </c>
      <c r="Q94" s="554">
        <f t="shared" si="15"/>
        <v>0</v>
      </c>
      <c r="R94" s="554">
        <f t="shared" si="16"/>
        <v>0</v>
      </c>
      <c r="S94" s="554">
        <f t="shared" si="17"/>
        <v>0</v>
      </c>
      <c r="T94" s="554">
        <f t="shared" si="18"/>
        <v>0</v>
      </c>
      <c r="U94" s="553">
        <f t="shared" si="19"/>
        <v>0</v>
      </c>
      <c r="V94" s="813"/>
      <c r="W94" s="813"/>
      <c r="X94" s="813"/>
      <c r="Y94" s="813"/>
      <c r="Z94" s="1572"/>
      <c r="AA94" s="1709"/>
      <c r="AB94" s="1571"/>
      <c r="AR94" s="7"/>
      <c r="AS94" s="7"/>
      <c r="AT94" s="7"/>
      <c r="AU94" s="7"/>
      <c r="AV94" s="7"/>
      <c r="AW94" s="7"/>
      <c r="AX94" s="7"/>
      <c r="AY94" s="7"/>
      <c r="AZ94" s="7"/>
      <c r="BA94" s="7"/>
      <c r="BB94" s="7"/>
      <c r="BC94" s="7"/>
      <c r="BD94" s="7"/>
      <c r="BE94" s="7"/>
      <c r="BF94" s="7"/>
      <c r="BG94" s="7"/>
      <c r="BH94" s="7"/>
      <c r="BI94" s="7"/>
      <c r="BJ94" s="7"/>
      <c r="BK94" s="7"/>
      <c r="BL94" s="7"/>
      <c r="BM94" s="7"/>
      <c r="BN94" s="7"/>
      <c r="BO94" s="7"/>
      <c r="BP94" s="7"/>
      <c r="BQ94" s="7"/>
    </row>
    <row r="95" spans="1:69" s="13" customFormat="1" ht="47.45" customHeight="1">
      <c r="A95" s="1632"/>
      <c r="B95" s="1756"/>
      <c r="C95" s="1637" t="s">
        <v>390</v>
      </c>
      <c r="D95" s="1633" t="s">
        <v>391</v>
      </c>
      <c r="E95" s="918" t="s">
        <v>392</v>
      </c>
      <c r="F95" s="1038">
        <v>132</v>
      </c>
      <c r="G95" s="948" t="s">
        <v>491</v>
      </c>
      <c r="H95" s="948" t="s">
        <v>492</v>
      </c>
      <c r="I95" s="1596">
        <v>0</v>
      </c>
      <c r="J95" s="1685" t="s">
        <v>493</v>
      </c>
      <c r="K95" s="398">
        <v>0.2</v>
      </c>
      <c r="L95" s="602" t="s">
        <v>22</v>
      </c>
      <c r="M95" s="601">
        <v>0.25</v>
      </c>
      <c r="N95" s="601">
        <v>0.5</v>
      </c>
      <c r="O95" s="600">
        <v>0.75</v>
      </c>
      <c r="P95" s="600">
        <v>1</v>
      </c>
      <c r="Q95" s="558">
        <f t="shared" si="15"/>
        <v>0.05</v>
      </c>
      <c r="R95" s="558">
        <f t="shared" si="16"/>
        <v>0.1</v>
      </c>
      <c r="S95" s="558">
        <f t="shared" si="17"/>
        <v>0.15000000000000002</v>
      </c>
      <c r="T95" s="558">
        <f t="shared" si="18"/>
        <v>0.2</v>
      </c>
      <c r="U95" s="557">
        <f t="shared" si="19"/>
        <v>0.2</v>
      </c>
      <c r="V95" s="813">
        <v>0</v>
      </c>
      <c r="W95" s="813">
        <v>0</v>
      </c>
      <c r="X95" s="813">
        <v>0</v>
      </c>
      <c r="Y95" s="813">
        <v>0</v>
      </c>
      <c r="Z95" s="1571" t="s">
        <v>393</v>
      </c>
      <c r="AA95" s="1571" t="s">
        <v>393</v>
      </c>
      <c r="AB95" s="1571"/>
      <c r="AR95" s="7"/>
      <c r="AS95" s="7"/>
      <c r="AT95" s="7"/>
      <c r="AU95" s="7"/>
      <c r="AV95" s="7"/>
      <c r="AW95" s="7"/>
      <c r="AX95" s="7"/>
      <c r="AY95" s="7"/>
      <c r="AZ95" s="7"/>
      <c r="BA95" s="7"/>
      <c r="BB95" s="7"/>
      <c r="BC95" s="7"/>
      <c r="BD95" s="7"/>
      <c r="BE95" s="7"/>
      <c r="BF95" s="7"/>
      <c r="BG95" s="7"/>
      <c r="BH95" s="7"/>
      <c r="BI95" s="7"/>
      <c r="BJ95" s="7"/>
      <c r="BK95" s="7"/>
      <c r="BL95" s="7"/>
      <c r="BM95" s="7"/>
      <c r="BN95" s="7"/>
      <c r="BO95" s="7"/>
      <c r="BP95" s="7"/>
      <c r="BQ95" s="7"/>
    </row>
    <row r="96" spans="1:69" s="13" customFormat="1" ht="36" customHeight="1">
      <c r="A96" s="1632"/>
      <c r="B96" s="1756"/>
      <c r="C96" s="1637"/>
      <c r="D96" s="1633"/>
      <c r="E96" s="919"/>
      <c r="F96" s="1039"/>
      <c r="G96" s="948"/>
      <c r="H96" s="948"/>
      <c r="I96" s="1602"/>
      <c r="J96" s="1686"/>
      <c r="K96" s="397">
        <v>0.2</v>
      </c>
      <c r="L96" s="599" t="s">
        <v>23</v>
      </c>
      <c r="M96" s="554">
        <v>0</v>
      </c>
      <c r="N96" s="554">
        <v>0</v>
      </c>
      <c r="O96" s="554">
        <v>0</v>
      </c>
      <c r="P96" s="554">
        <v>0</v>
      </c>
      <c r="Q96" s="554">
        <f t="shared" si="15"/>
        <v>0</v>
      </c>
      <c r="R96" s="554">
        <f t="shared" si="16"/>
        <v>0</v>
      </c>
      <c r="S96" s="554">
        <f t="shared" si="17"/>
        <v>0</v>
      </c>
      <c r="T96" s="554">
        <f t="shared" si="18"/>
        <v>0</v>
      </c>
      <c r="U96" s="553">
        <f t="shared" si="19"/>
        <v>0</v>
      </c>
      <c r="V96" s="813"/>
      <c r="W96" s="813"/>
      <c r="X96" s="813"/>
      <c r="Y96" s="813"/>
      <c r="Z96" s="1571"/>
      <c r="AA96" s="1571"/>
      <c r="AB96" s="1571"/>
      <c r="AR96" s="7"/>
      <c r="AS96" s="7"/>
      <c r="AT96" s="7"/>
      <c r="AU96" s="7"/>
      <c r="AV96" s="7"/>
      <c r="AW96" s="7"/>
      <c r="AX96" s="7"/>
      <c r="AY96" s="7"/>
      <c r="AZ96" s="7"/>
      <c r="BA96" s="7"/>
      <c r="BB96" s="7"/>
      <c r="BC96" s="7"/>
      <c r="BD96" s="7"/>
      <c r="BE96" s="7"/>
      <c r="BF96" s="7"/>
      <c r="BG96" s="7"/>
      <c r="BH96" s="7"/>
      <c r="BI96" s="7"/>
      <c r="BJ96" s="7"/>
      <c r="BK96" s="7"/>
      <c r="BL96" s="7"/>
      <c r="BM96" s="7"/>
      <c r="BN96" s="7"/>
      <c r="BO96" s="7"/>
      <c r="BP96" s="7"/>
      <c r="BQ96" s="7"/>
    </row>
    <row r="97" spans="1:69" s="13" customFormat="1" ht="40.9" customHeight="1">
      <c r="A97" s="1632"/>
      <c r="B97" s="1756"/>
      <c r="C97" s="1637"/>
      <c r="D97" s="1633"/>
      <c r="E97" s="919"/>
      <c r="F97" s="1039"/>
      <c r="G97" s="948"/>
      <c r="H97" s="948"/>
      <c r="I97" s="1602"/>
      <c r="J97" s="1668" t="s">
        <v>494</v>
      </c>
      <c r="K97" s="398">
        <v>0.25</v>
      </c>
      <c r="L97" s="602" t="s">
        <v>22</v>
      </c>
      <c r="M97" s="601">
        <v>0.25</v>
      </c>
      <c r="N97" s="601">
        <v>0.5</v>
      </c>
      <c r="O97" s="601">
        <v>0.75</v>
      </c>
      <c r="P97" s="600">
        <v>1</v>
      </c>
      <c r="Q97" s="558">
        <f t="shared" si="15"/>
        <v>6.25E-2</v>
      </c>
      <c r="R97" s="558">
        <f t="shared" si="16"/>
        <v>0.125</v>
      </c>
      <c r="S97" s="558">
        <f t="shared" si="17"/>
        <v>0.1875</v>
      </c>
      <c r="T97" s="558">
        <f t="shared" si="18"/>
        <v>0.25</v>
      </c>
      <c r="U97" s="557">
        <f t="shared" si="19"/>
        <v>0.25</v>
      </c>
      <c r="V97" s="813"/>
      <c r="W97" s="813"/>
      <c r="X97" s="813"/>
      <c r="Y97" s="813"/>
      <c r="Z97" s="1571"/>
      <c r="AA97" s="1571"/>
      <c r="AB97" s="1571"/>
      <c r="AR97" s="7"/>
      <c r="AS97" s="7"/>
      <c r="AT97" s="7"/>
      <c r="AU97" s="7"/>
      <c r="AV97" s="7"/>
      <c r="AW97" s="7"/>
      <c r="AX97" s="7"/>
      <c r="AY97" s="7"/>
      <c r="AZ97" s="7"/>
      <c r="BA97" s="7"/>
      <c r="BB97" s="7"/>
      <c r="BC97" s="7"/>
      <c r="BD97" s="7"/>
      <c r="BE97" s="7"/>
      <c r="BF97" s="7"/>
      <c r="BG97" s="7"/>
      <c r="BH97" s="7"/>
      <c r="BI97" s="7"/>
      <c r="BJ97" s="7"/>
      <c r="BK97" s="7"/>
      <c r="BL97" s="7"/>
      <c r="BM97" s="7"/>
      <c r="BN97" s="7"/>
      <c r="BO97" s="7"/>
      <c r="BP97" s="7"/>
      <c r="BQ97" s="7"/>
    </row>
    <row r="98" spans="1:69" s="13" customFormat="1" ht="36" customHeight="1">
      <c r="A98" s="1632"/>
      <c r="B98" s="1756"/>
      <c r="C98" s="1637"/>
      <c r="D98" s="1633"/>
      <c r="E98" s="919"/>
      <c r="F98" s="1039"/>
      <c r="G98" s="948"/>
      <c r="H98" s="948"/>
      <c r="I98" s="1602"/>
      <c r="J98" s="1669"/>
      <c r="K98" s="397">
        <v>0.25</v>
      </c>
      <c r="L98" s="599" t="s">
        <v>23</v>
      </c>
      <c r="M98" s="554">
        <v>0</v>
      </c>
      <c r="N98" s="554">
        <v>0</v>
      </c>
      <c r="O98" s="554">
        <v>0</v>
      </c>
      <c r="P98" s="554">
        <v>0</v>
      </c>
      <c r="Q98" s="554">
        <f t="shared" si="15"/>
        <v>0</v>
      </c>
      <c r="R98" s="554">
        <f t="shared" si="16"/>
        <v>0</v>
      </c>
      <c r="S98" s="554">
        <f t="shared" si="17"/>
        <v>0</v>
      </c>
      <c r="T98" s="554">
        <f t="shared" si="18"/>
        <v>0</v>
      </c>
      <c r="U98" s="553">
        <f t="shared" si="19"/>
        <v>0</v>
      </c>
      <c r="V98" s="813"/>
      <c r="W98" s="813"/>
      <c r="X98" s="813"/>
      <c r="Y98" s="813"/>
      <c r="Z98" s="1571"/>
      <c r="AA98" s="1571"/>
      <c r="AB98" s="1571"/>
      <c r="AR98" s="7"/>
      <c r="AS98" s="7"/>
      <c r="AT98" s="7"/>
      <c r="AU98" s="7"/>
      <c r="AV98" s="7"/>
      <c r="AW98" s="7"/>
      <c r="AX98" s="7"/>
      <c r="AY98" s="7"/>
      <c r="AZ98" s="7"/>
      <c r="BA98" s="7"/>
      <c r="BB98" s="7"/>
      <c r="BC98" s="7"/>
      <c r="BD98" s="7"/>
      <c r="BE98" s="7"/>
      <c r="BF98" s="7"/>
      <c r="BG98" s="7"/>
      <c r="BH98" s="7"/>
      <c r="BI98" s="7"/>
      <c r="BJ98" s="7"/>
      <c r="BK98" s="7"/>
      <c r="BL98" s="7"/>
      <c r="BM98" s="7"/>
      <c r="BN98" s="7"/>
      <c r="BO98" s="7"/>
      <c r="BP98" s="7"/>
      <c r="BQ98" s="7"/>
    </row>
    <row r="99" spans="1:69" s="13" customFormat="1" ht="47.45" customHeight="1">
      <c r="A99" s="1632"/>
      <c r="B99" s="1756"/>
      <c r="C99" s="1637"/>
      <c r="D99" s="1633"/>
      <c r="E99" s="919"/>
      <c r="F99" s="1039"/>
      <c r="G99" s="948"/>
      <c r="H99" s="948"/>
      <c r="I99" s="1602"/>
      <c r="J99" s="1685" t="s">
        <v>495</v>
      </c>
      <c r="K99" s="398">
        <v>0.25</v>
      </c>
      <c r="L99" s="602" t="s">
        <v>22</v>
      </c>
      <c r="M99" s="601">
        <v>0.25</v>
      </c>
      <c r="N99" s="601">
        <v>0.5</v>
      </c>
      <c r="O99" s="600">
        <v>0.75</v>
      </c>
      <c r="P99" s="600">
        <v>1</v>
      </c>
      <c r="Q99" s="558">
        <f t="shared" si="15"/>
        <v>6.25E-2</v>
      </c>
      <c r="R99" s="558">
        <f t="shared" si="16"/>
        <v>0.125</v>
      </c>
      <c r="S99" s="558">
        <f t="shared" si="17"/>
        <v>0.1875</v>
      </c>
      <c r="T99" s="558">
        <f t="shared" si="18"/>
        <v>0.25</v>
      </c>
      <c r="U99" s="557">
        <f t="shared" si="19"/>
        <v>0.25</v>
      </c>
      <c r="V99" s="813"/>
      <c r="W99" s="813"/>
      <c r="X99" s="813"/>
      <c r="Y99" s="813"/>
      <c r="Z99" s="1571"/>
      <c r="AA99" s="1571"/>
      <c r="AB99" s="1571"/>
      <c r="AR99" s="7"/>
      <c r="AS99" s="7"/>
      <c r="AT99" s="7"/>
      <c r="AU99" s="7"/>
      <c r="AV99" s="7"/>
      <c r="AW99" s="7"/>
      <c r="AX99" s="7"/>
      <c r="AY99" s="7"/>
      <c r="AZ99" s="7"/>
      <c r="BA99" s="7"/>
      <c r="BB99" s="7"/>
      <c r="BC99" s="7"/>
      <c r="BD99" s="7"/>
      <c r="BE99" s="7"/>
      <c r="BF99" s="7"/>
      <c r="BG99" s="7"/>
      <c r="BH99" s="7"/>
      <c r="BI99" s="7"/>
      <c r="BJ99" s="7"/>
      <c r="BK99" s="7"/>
      <c r="BL99" s="7"/>
      <c r="BM99" s="7"/>
      <c r="BN99" s="7"/>
      <c r="BO99" s="7"/>
      <c r="BP99" s="7"/>
      <c r="BQ99" s="7"/>
    </row>
    <row r="100" spans="1:69" s="13" customFormat="1" ht="28.5" customHeight="1">
      <c r="A100" s="1632"/>
      <c r="B100" s="1756"/>
      <c r="C100" s="1637"/>
      <c r="D100" s="1633"/>
      <c r="E100" s="919"/>
      <c r="F100" s="1039"/>
      <c r="G100" s="948"/>
      <c r="H100" s="948"/>
      <c r="I100" s="1602"/>
      <c r="J100" s="1686"/>
      <c r="K100" s="397">
        <v>0.25</v>
      </c>
      <c r="L100" s="599" t="s">
        <v>23</v>
      </c>
      <c r="M100" s="554">
        <v>0</v>
      </c>
      <c r="N100" s="554">
        <v>0</v>
      </c>
      <c r="O100" s="554">
        <v>0</v>
      </c>
      <c r="P100" s="554">
        <v>0</v>
      </c>
      <c r="Q100" s="554">
        <f t="shared" si="15"/>
        <v>0</v>
      </c>
      <c r="R100" s="554">
        <f t="shared" si="16"/>
        <v>0</v>
      </c>
      <c r="S100" s="554">
        <f t="shared" si="17"/>
        <v>0</v>
      </c>
      <c r="T100" s="554">
        <f t="shared" si="18"/>
        <v>0</v>
      </c>
      <c r="U100" s="553">
        <f t="shared" si="19"/>
        <v>0</v>
      </c>
      <c r="V100" s="813"/>
      <c r="W100" s="813"/>
      <c r="X100" s="813"/>
      <c r="Y100" s="813"/>
      <c r="Z100" s="1571"/>
      <c r="AA100" s="1571"/>
      <c r="AB100" s="1571"/>
      <c r="AR100" s="7"/>
      <c r="AS100" s="7"/>
      <c r="AT100" s="7"/>
      <c r="AU100" s="7"/>
      <c r="AV100" s="7"/>
      <c r="AW100" s="7"/>
      <c r="AX100" s="7"/>
      <c r="AY100" s="7"/>
      <c r="AZ100" s="7"/>
      <c r="BA100" s="7"/>
      <c r="BB100" s="7"/>
      <c r="BC100" s="7"/>
      <c r="BD100" s="7"/>
      <c r="BE100" s="7"/>
      <c r="BF100" s="7"/>
      <c r="BG100" s="7"/>
      <c r="BH100" s="7"/>
      <c r="BI100" s="7"/>
      <c r="BJ100" s="7"/>
      <c r="BK100" s="7"/>
      <c r="BL100" s="7"/>
      <c r="BM100" s="7"/>
      <c r="BN100" s="7"/>
      <c r="BO100" s="7"/>
      <c r="BP100" s="7"/>
      <c r="BQ100" s="7"/>
    </row>
    <row r="101" spans="1:69" s="13" customFormat="1" ht="34.15" customHeight="1">
      <c r="A101" s="1632"/>
      <c r="B101" s="1756"/>
      <c r="C101" s="1637"/>
      <c r="D101" s="1633"/>
      <c r="E101" s="919"/>
      <c r="F101" s="1039"/>
      <c r="G101" s="948"/>
      <c r="H101" s="948"/>
      <c r="I101" s="1602"/>
      <c r="J101" s="1685" t="s">
        <v>496</v>
      </c>
      <c r="K101" s="398">
        <v>0.15</v>
      </c>
      <c r="L101" s="602" t="s">
        <v>22</v>
      </c>
      <c r="M101" s="601">
        <v>0.25</v>
      </c>
      <c r="N101" s="601">
        <v>0.5</v>
      </c>
      <c r="O101" s="600">
        <v>0.75</v>
      </c>
      <c r="P101" s="600">
        <v>1</v>
      </c>
      <c r="Q101" s="604">
        <f t="shared" si="15"/>
        <v>3.7499999999999999E-2</v>
      </c>
      <c r="R101" s="604">
        <f t="shared" si="16"/>
        <v>7.4999999999999997E-2</v>
      </c>
      <c r="S101" s="604">
        <f t="shared" si="17"/>
        <v>0.11249999999999999</v>
      </c>
      <c r="T101" s="604">
        <f t="shared" si="18"/>
        <v>0.15</v>
      </c>
      <c r="U101" s="603">
        <f t="shared" si="19"/>
        <v>0.15</v>
      </c>
      <c r="V101" s="813"/>
      <c r="W101" s="813"/>
      <c r="X101" s="813"/>
      <c r="Y101" s="813"/>
      <c r="Z101" s="1571"/>
      <c r="AA101" s="1571"/>
      <c r="AB101" s="1571"/>
      <c r="AR101" s="7"/>
      <c r="AS101" s="7"/>
      <c r="AT101" s="7"/>
      <c r="AU101" s="7"/>
      <c r="AV101" s="7"/>
      <c r="AW101" s="7"/>
      <c r="AX101" s="7"/>
      <c r="AY101" s="7"/>
      <c r="AZ101" s="7"/>
      <c r="BA101" s="7"/>
      <c r="BB101" s="7"/>
      <c r="BC101" s="7"/>
      <c r="BD101" s="7"/>
      <c r="BE101" s="7"/>
      <c r="BF101" s="7"/>
      <c r="BG101" s="7"/>
      <c r="BH101" s="7"/>
      <c r="BI101" s="7"/>
      <c r="BJ101" s="7"/>
      <c r="BK101" s="7"/>
      <c r="BL101" s="7"/>
      <c r="BM101" s="7"/>
      <c r="BN101" s="7"/>
      <c r="BO101" s="7"/>
      <c r="BP101" s="7"/>
      <c r="BQ101" s="7"/>
    </row>
    <row r="102" spans="1:69" s="13" customFormat="1" ht="40.15" customHeight="1">
      <c r="A102" s="1632"/>
      <c r="B102" s="1756"/>
      <c r="C102" s="1637"/>
      <c r="D102" s="1633"/>
      <c r="E102" s="919"/>
      <c r="F102" s="1039"/>
      <c r="G102" s="948"/>
      <c r="H102" s="948"/>
      <c r="I102" s="1602"/>
      <c r="J102" s="1686"/>
      <c r="K102" s="397">
        <v>0.15</v>
      </c>
      <c r="L102" s="599" t="s">
        <v>23</v>
      </c>
      <c r="M102" s="554">
        <v>0</v>
      </c>
      <c r="N102" s="554">
        <v>0</v>
      </c>
      <c r="O102" s="554">
        <v>0</v>
      </c>
      <c r="P102" s="554">
        <v>0</v>
      </c>
      <c r="Q102" s="554">
        <f t="shared" si="15"/>
        <v>0</v>
      </c>
      <c r="R102" s="554">
        <f t="shared" si="16"/>
        <v>0</v>
      </c>
      <c r="S102" s="554">
        <f t="shared" si="17"/>
        <v>0</v>
      </c>
      <c r="T102" s="554">
        <f t="shared" si="18"/>
        <v>0</v>
      </c>
      <c r="U102" s="553">
        <f t="shared" si="19"/>
        <v>0</v>
      </c>
      <c r="V102" s="813"/>
      <c r="W102" s="813"/>
      <c r="X102" s="813"/>
      <c r="Y102" s="813"/>
      <c r="Z102" s="1571"/>
      <c r="AA102" s="1571"/>
      <c r="AB102" s="1571"/>
      <c r="AR102" s="7"/>
      <c r="AS102" s="7"/>
      <c r="AT102" s="7"/>
      <c r="AU102" s="7"/>
      <c r="AV102" s="7"/>
      <c r="AW102" s="7"/>
      <c r="AX102" s="7"/>
      <c r="AY102" s="7"/>
      <c r="AZ102" s="7"/>
      <c r="BA102" s="7"/>
      <c r="BB102" s="7"/>
      <c r="BC102" s="7"/>
      <c r="BD102" s="7"/>
      <c r="BE102" s="7"/>
      <c r="BF102" s="7"/>
      <c r="BG102" s="7"/>
      <c r="BH102" s="7"/>
      <c r="BI102" s="7"/>
      <c r="BJ102" s="7"/>
      <c r="BK102" s="7"/>
      <c r="BL102" s="7"/>
      <c r="BM102" s="7"/>
      <c r="BN102" s="7"/>
      <c r="BO102" s="7"/>
      <c r="BP102" s="7"/>
      <c r="BQ102" s="7"/>
    </row>
    <row r="103" spans="1:69" s="13" customFormat="1" ht="39.6" customHeight="1">
      <c r="A103" s="1632"/>
      <c r="B103" s="1756"/>
      <c r="C103" s="1637"/>
      <c r="D103" s="1633"/>
      <c r="E103" s="919"/>
      <c r="F103" s="1039"/>
      <c r="G103" s="948"/>
      <c r="H103" s="948"/>
      <c r="I103" s="1602"/>
      <c r="J103" s="1668" t="s">
        <v>497</v>
      </c>
      <c r="K103" s="398">
        <v>0.15</v>
      </c>
      <c r="L103" s="602" t="s">
        <v>22</v>
      </c>
      <c r="M103" s="601">
        <v>0</v>
      </c>
      <c r="N103" s="601">
        <v>0.5</v>
      </c>
      <c r="O103" s="600">
        <v>0.75</v>
      </c>
      <c r="P103" s="600">
        <v>1</v>
      </c>
      <c r="Q103" s="558">
        <f t="shared" si="15"/>
        <v>0</v>
      </c>
      <c r="R103" s="558">
        <f t="shared" si="16"/>
        <v>7.4999999999999997E-2</v>
      </c>
      <c r="S103" s="558">
        <f t="shared" si="17"/>
        <v>0.11249999999999999</v>
      </c>
      <c r="T103" s="558">
        <f t="shared" si="18"/>
        <v>0.15</v>
      </c>
      <c r="U103" s="557">
        <f t="shared" si="19"/>
        <v>0.15</v>
      </c>
      <c r="V103" s="813"/>
      <c r="W103" s="813"/>
      <c r="X103" s="813"/>
      <c r="Y103" s="813"/>
      <c r="Z103" s="1571"/>
      <c r="AA103" s="1571"/>
      <c r="AB103" s="1571"/>
      <c r="AR103" s="7"/>
      <c r="AS103" s="7"/>
      <c r="AT103" s="7"/>
      <c r="AU103" s="7"/>
      <c r="AV103" s="7"/>
      <c r="AW103" s="7"/>
      <c r="AX103" s="7"/>
      <c r="AY103" s="7"/>
      <c r="AZ103" s="7"/>
      <c r="BA103" s="7"/>
      <c r="BB103" s="7"/>
      <c r="BC103" s="7"/>
      <c r="BD103" s="7"/>
      <c r="BE103" s="7"/>
      <c r="BF103" s="7"/>
      <c r="BG103" s="7"/>
      <c r="BH103" s="7"/>
      <c r="BI103" s="7"/>
      <c r="BJ103" s="7"/>
      <c r="BK103" s="7"/>
      <c r="BL103" s="7"/>
      <c r="BM103" s="7"/>
      <c r="BN103" s="7"/>
      <c r="BO103" s="7"/>
      <c r="BP103" s="7"/>
      <c r="BQ103" s="7"/>
    </row>
    <row r="104" spans="1:69" s="13" customFormat="1" ht="43.15" customHeight="1">
      <c r="A104" s="1632"/>
      <c r="B104" s="1756"/>
      <c r="C104" s="1637"/>
      <c r="D104" s="1633"/>
      <c r="E104" s="919"/>
      <c r="F104" s="1039"/>
      <c r="G104" s="948"/>
      <c r="H104" s="948"/>
      <c r="I104" s="1602"/>
      <c r="J104" s="1669"/>
      <c r="K104" s="397">
        <v>0.15</v>
      </c>
      <c r="L104" s="599" t="s">
        <v>23</v>
      </c>
      <c r="M104" s="554">
        <v>0</v>
      </c>
      <c r="N104" s="554">
        <v>0</v>
      </c>
      <c r="O104" s="554">
        <v>0</v>
      </c>
      <c r="P104" s="554">
        <v>0</v>
      </c>
      <c r="Q104" s="554">
        <f t="shared" si="15"/>
        <v>0</v>
      </c>
      <c r="R104" s="554">
        <f t="shared" si="16"/>
        <v>0</v>
      </c>
      <c r="S104" s="554">
        <f t="shared" si="17"/>
        <v>0</v>
      </c>
      <c r="T104" s="554">
        <f t="shared" si="18"/>
        <v>0</v>
      </c>
      <c r="U104" s="553">
        <f t="shared" si="19"/>
        <v>0</v>
      </c>
      <c r="V104" s="813"/>
      <c r="W104" s="813"/>
      <c r="X104" s="813"/>
      <c r="Y104" s="813"/>
      <c r="Z104" s="1571"/>
      <c r="AA104" s="1571"/>
      <c r="AB104" s="1571"/>
      <c r="AR104" s="7"/>
      <c r="AS104" s="7"/>
      <c r="AT104" s="7"/>
      <c r="AU104" s="7"/>
      <c r="AV104" s="7"/>
      <c r="AW104" s="7"/>
      <c r="AX104" s="7"/>
      <c r="AY104" s="7"/>
      <c r="AZ104" s="7"/>
      <c r="BA104" s="7"/>
      <c r="BB104" s="7"/>
      <c r="BC104" s="7"/>
      <c r="BD104" s="7"/>
      <c r="BE104" s="7"/>
      <c r="BF104" s="7"/>
      <c r="BG104" s="7"/>
      <c r="BH104" s="7"/>
      <c r="BI104" s="7"/>
      <c r="BJ104" s="7"/>
      <c r="BK104" s="7"/>
      <c r="BL104" s="7"/>
      <c r="BM104" s="7"/>
      <c r="BN104" s="7"/>
      <c r="BO104" s="7"/>
      <c r="BP104" s="7"/>
      <c r="BQ104" s="7"/>
    </row>
    <row r="105" spans="1:69" s="13" customFormat="1" ht="25.9" customHeight="1">
      <c r="A105" s="1632"/>
      <c r="B105" s="1756"/>
      <c r="C105" s="1637"/>
      <c r="D105" s="1633" t="s">
        <v>394</v>
      </c>
      <c r="E105" s="1697" t="s">
        <v>505</v>
      </c>
      <c r="F105" s="1681">
        <v>133</v>
      </c>
      <c r="G105" s="1681" t="s">
        <v>506</v>
      </c>
      <c r="H105" s="1683" t="s">
        <v>507</v>
      </c>
      <c r="I105" s="1596">
        <v>0</v>
      </c>
      <c r="J105" s="1679" t="s">
        <v>498</v>
      </c>
      <c r="K105" s="330">
        <v>0.1</v>
      </c>
      <c r="L105" s="596" t="s">
        <v>22</v>
      </c>
      <c r="M105" s="597">
        <v>0.2</v>
      </c>
      <c r="N105" s="597">
        <v>0.5</v>
      </c>
      <c r="O105" s="595">
        <v>1</v>
      </c>
      <c r="P105" s="595">
        <v>1</v>
      </c>
      <c r="Q105" s="558">
        <f t="shared" si="15"/>
        <v>2.0000000000000004E-2</v>
      </c>
      <c r="R105" s="558">
        <f t="shared" si="16"/>
        <v>0.05</v>
      </c>
      <c r="S105" s="558">
        <f t="shared" si="17"/>
        <v>0.1</v>
      </c>
      <c r="T105" s="558">
        <f t="shared" si="18"/>
        <v>0.1</v>
      </c>
      <c r="U105" s="557">
        <f t="shared" si="19"/>
        <v>0.1</v>
      </c>
      <c r="V105" s="813">
        <v>0</v>
      </c>
      <c r="W105" s="813">
        <v>0</v>
      </c>
      <c r="X105" s="813">
        <v>0</v>
      </c>
      <c r="Y105" s="813">
        <v>0</v>
      </c>
      <c r="Z105" s="1571"/>
      <c r="AA105" s="1571"/>
      <c r="AB105" s="1571"/>
      <c r="AR105" s="7"/>
      <c r="AS105" s="7"/>
      <c r="AT105" s="7"/>
      <c r="AU105" s="7"/>
      <c r="AV105" s="7"/>
      <c r="AW105" s="7"/>
      <c r="AX105" s="7"/>
      <c r="AY105" s="7"/>
      <c r="AZ105" s="7"/>
      <c r="BA105" s="7"/>
      <c r="BB105" s="7"/>
      <c r="BC105" s="7"/>
      <c r="BD105" s="7"/>
      <c r="BE105" s="7"/>
      <c r="BF105" s="7"/>
      <c r="BG105" s="7"/>
      <c r="BH105" s="7"/>
      <c r="BI105" s="7"/>
      <c r="BJ105" s="7"/>
      <c r="BK105" s="7"/>
      <c r="BL105" s="7"/>
      <c r="BM105" s="7"/>
      <c r="BN105" s="7"/>
      <c r="BO105" s="7"/>
      <c r="BP105" s="7"/>
      <c r="BQ105" s="7"/>
    </row>
    <row r="106" spans="1:69" s="13" customFormat="1" ht="26.45" customHeight="1">
      <c r="A106" s="1632"/>
      <c r="B106" s="1756"/>
      <c r="C106" s="1637"/>
      <c r="D106" s="1633"/>
      <c r="E106" s="1698"/>
      <c r="F106" s="1682"/>
      <c r="G106" s="1682"/>
      <c r="H106" s="1684"/>
      <c r="I106" s="1602"/>
      <c r="J106" s="1680"/>
      <c r="K106" s="329">
        <v>0.1</v>
      </c>
      <c r="L106" s="593" t="s">
        <v>23</v>
      </c>
      <c r="M106" s="598">
        <v>0</v>
      </c>
      <c r="N106" s="598">
        <v>0</v>
      </c>
      <c r="O106" s="598">
        <v>0</v>
      </c>
      <c r="P106" s="598">
        <v>0</v>
      </c>
      <c r="Q106" s="554">
        <f t="shared" si="15"/>
        <v>0</v>
      </c>
      <c r="R106" s="554">
        <f t="shared" si="16"/>
        <v>0</v>
      </c>
      <c r="S106" s="554">
        <f t="shared" si="17"/>
        <v>0</v>
      </c>
      <c r="T106" s="554">
        <f t="shared" si="18"/>
        <v>0</v>
      </c>
      <c r="U106" s="553">
        <f t="shared" si="19"/>
        <v>0</v>
      </c>
      <c r="V106" s="813"/>
      <c r="W106" s="813"/>
      <c r="X106" s="813"/>
      <c r="Y106" s="813"/>
      <c r="Z106" s="1571"/>
      <c r="AA106" s="1571"/>
      <c r="AB106" s="1571"/>
      <c r="AR106" s="7"/>
      <c r="AS106" s="7"/>
      <c r="AT106" s="7"/>
      <c r="AU106" s="7"/>
      <c r="AV106" s="7"/>
      <c r="AW106" s="7"/>
      <c r="AX106" s="7"/>
      <c r="AY106" s="7"/>
      <c r="AZ106" s="7"/>
      <c r="BA106" s="7"/>
      <c r="BB106" s="7"/>
      <c r="BC106" s="7"/>
      <c r="BD106" s="7"/>
      <c r="BE106" s="7"/>
      <c r="BF106" s="7"/>
      <c r="BG106" s="7"/>
      <c r="BH106" s="7"/>
      <c r="BI106" s="7"/>
      <c r="BJ106" s="7"/>
      <c r="BK106" s="7"/>
      <c r="BL106" s="7"/>
      <c r="BM106" s="7"/>
      <c r="BN106" s="7"/>
      <c r="BO106" s="7"/>
      <c r="BP106" s="7"/>
      <c r="BQ106" s="7"/>
    </row>
    <row r="107" spans="1:69" s="13" customFormat="1" ht="25.9" customHeight="1">
      <c r="A107" s="1632"/>
      <c r="B107" s="1756"/>
      <c r="C107" s="1637"/>
      <c r="D107" s="1633"/>
      <c r="E107" s="1698"/>
      <c r="F107" s="1682"/>
      <c r="G107" s="1682"/>
      <c r="H107" s="1684"/>
      <c r="I107" s="1602"/>
      <c r="J107" s="1679" t="s">
        <v>499</v>
      </c>
      <c r="K107" s="330">
        <v>0.15</v>
      </c>
      <c r="L107" s="596" t="s">
        <v>22</v>
      </c>
      <c r="M107" s="597">
        <v>0</v>
      </c>
      <c r="N107" s="597">
        <v>0</v>
      </c>
      <c r="O107" s="597">
        <v>0.5</v>
      </c>
      <c r="P107" s="597">
        <v>1</v>
      </c>
      <c r="Q107" s="558">
        <f t="shared" si="15"/>
        <v>0</v>
      </c>
      <c r="R107" s="558">
        <f t="shared" si="16"/>
        <v>0</v>
      </c>
      <c r="S107" s="558">
        <f t="shared" si="17"/>
        <v>7.4999999999999997E-2</v>
      </c>
      <c r="T107" s="558">
        <f t="shared" si="18"/>
        <v>0.15</v>
      </c>
      <c r="U107" s="557">
        <f t="shared" si="19"/>
        <v>0.15</v>
      </c>
      <c r="V107" s="813"/>
      <c r="W107" s="813"/>
      <c r="X107" s="813"/>
      <c r="Y107" s="813"/>
      <c r="Z107" s="1571"/>
      <c r="AA107" s="1571"/>
      <c r="AB107" s="1571"/>
      <c r="AR107" s="7"/>
      <c r="AS107" s="7"/>
      <c r="AT107" s="7"/>
      <c r="AU107" s="7"/>
      <c r="AV107" s="7"/>
      <c r="AW107" s="7"/>
      <c r="AX107" s="7"/>
      <c r="AY107" s="7"/>
      <c r="AZ107" s="7"/>
      <c r="BA107" s="7"/>
      <c r="BB107" s="7"/>
      <c r="BC107" s="7"/>
      <c r="BD107" s="7"/>
      <c r="BE107" s="7"/>
      <c r="BF107" s="7"/>
      <c r="BG107" s="7"/>
      <c r="BH107" s="7"/>
      <c r="BI107" s="7"/>
      <c r="BJ107" s="7"/>
      <c r="BK107" s="7"/>
      <c r="BL107" s="7"/>
      <c r="BM107" s="7"/>
      <c r="BN107" s="7"/>
      <c r="BO107" s="7"/>
      <c r="BP107" s="7"/>
      <c r="BQ107" s="7"/>
    </row>
    <row r="108" spans="1:69" s="13" customFormat="1" ht="39.75" customHeight="1">
      <c r="A108" s="1632"/>
      <c r="B108" s="1756"/>
      <c r="C108" s="1637"/>
      <c r="D108" s="1633"/>
      <c r="E108" s="1698"/>
      <c r="F108" s="1682"/>
      <c r="G108" s="1682"/>
      <c r="H108" s="1684"/>
      <c r="I108" s="1602"/>
      <c r="J108" s="1680"/>
      <c r="K108" s="329">
        <v>0.15</v>
      </c>
      <c r="L108" s="593" t="s">
        <v>23</v>
      </c>
      <c r="M108" s="592">
        <v>0</v>
      </c>
      <c r="N108" s="592">
        <v>0</v>
      </c>
      <c r="O108" s="592">
        <v>0.2</v>
      </c>
      <c r="P108" s="592">
        <v>0</v>
      </c>
      <c r="Q108" s="554">
        <f t="shared" si="15"/>
        <v>0</v>
      </c>
      <c r="R108" s="554">
        <f t="shared" si="16"/>
        <v>0</v>
      </c>
      <c r="S108" s="554">
        <f t="shared" si="17"/>
        <v>0.03</v>
      </c>
      <c r="T108" s="554">
        <f t="shared" si="18"/>
        <v>0</v>
      </c>
      <c r="U108" s="553">
        <f t="shared" si="19"/>
        <v>0.03</v>
      </c>
      <c r="V108" s="813"/>
      <c r="W108" s="813"/>
      <c r="X108" s="813"/>
      <c r="Y108" s="813"/>
      <c r="Z108" s="1571"/>
      <c r="AA108" s="1571"/>
      <c r="AB108" s="1571"/>
      <c r="AR108" s="7"/>
      <c r="AS108" s="7"/>
      <c r="AT108" s="7"/>
      <c r="AU108" s="7"/>
      <c r="AV108" s="7"/>
      <c r="AW108" s="7"/>
      <c r="AX108" s="7"/>
      <c r="AY108" s="7"/>
      <c r="AZ108" s="7"/>
      <c r="BA108" s="7"/>
      <c r="BB108" s="7"/>
      <c r="BC108" s="7"/>
      <c r="BD108" s="7"/>
      <c r="BE108" s="7"/>
      <c r="BF108" s="7"/>
      <c r="BG108" s="7"/>
      <c r="BH108" s="7"/>
      <c r="BI108" s="7"/>
      <c r="BJ108" s="7"/>
      <c r="BK108" s="7"/>
      <c r="BL108" s="7"/>
      <c r="BM108" s="7"/>
      <c r="BN108" s="7"/>
      <c r="BO108" s="7"/>
      <c r="BP108" s="7"/>
      <c r="BQ108" s="7"/>
    </row>
    <row r="109" spans="1:69" s="13" customFormat="1" ht="49.9" customHeight="1">
      <c r="A109" s="1632"/>
      <c r="B109" s="1756"/>
      <c r="C109" s="1637"/>
      <c r="D109" s="1633"/>
      <c r="E109" s="1698"/>
      <c r="F109" s="1682"/>
      <c r="G109" s="1682"/>
      <c r="H109" s="1684"/>
      <c r="I109" s="1602"/>
      <c r="J109" s="1679" t="s">
        <v>500</v>
      </c>
      <c r="K109" s="330">
        <v>0.1</v>
      </c>
      <c r="L109" s="596" t="s">
        <v>22</v>
      </c>
      <c r="M109" s="597">
        <v>0.2</v>
      </c>
      <c r="N109" s="597">
        <v>0.5</v>
      </c>
      <c r="O109" s="595">
        <v>1</v>
      </c>
      <c r="P109" s="595">
        <v>1</v>
      </c>
      <c r="Q109" s="572">
        <f t="shared" si="15"/>
        <v>2.0000000000000004E-2</v>
      </c>
      <c r="R109" s="572">
        <f t="shared" si="16"/>
        <v>0.05</v>
      </c>
      <c r="S109" s="572">
        <f t="shared" si="17"/>
        <v>0.1</v>
      </c>
      <c r="T109" s="572">
        <f t="shared" si="18"/>
        <v>0.1</v>
      </c>
      <c r="U109" s="572">
        <f t="shared" si="19"/>
        <v>0.1</v>
      </c>
      <c r="V109" s="813"/>
      <c r="W109" s="813"/>
      <c r="X109" s="813"/>
      <c r="Y109" s="813"/>
      <c r="Z109" s="1571"/>
      <c r="AA109" s="1571"/>
      <c r="AB109" s="1571"/>
      <c r="AR109" s="7"/>
      <c r="AS109" s="7"/>
      <c r="AT109" s="7"/>
      <c r="AU109" s="7"/>
      <c r="AV109" s="7"/>
      <c r="AW109" s="7"/>
      <c r="AX109" s="7"/>
      <c r="AY109" s="7"/>
      <c r="AZ109" s="7"/>
      <c r="BA109" s="7"/>
      <c r="BB109" s="7"/>
      <c r="BC109" s="7"/>
      <c r="BD109" s="7"/>
      <c r="BE109" s="7"/>
      <c r="BF109" s="7"/>
      <c r="BG109" s="7"/>
      <c r="BH109" s="7"/>
      <c r="BI109" s="7"/>
      <c r="BJ109" s="7"/>
      <c r="BK109" s="7"/>
      <c r="BL109" s="7"/>
      <c r="BM109" s="7"/>
      <c r="BN109" s="7"/>
      <c r="BO109" s="7"/>
      <c r="BP109" s="7"/>
      <c r="BQ109" s="7"/>
    </row>
    <row r="110" spans="1:69" s="13" customFormat="1" ht="25.9" customHeight="1">
      <c r="A110" s="1632"/>
      <c r="B110" s="1756"/>
      <c r="C110" s="1637"/>
      <c r="D110" s="1633"/>
      <c r="E110" s="1698"/>
      <c r="F110" s="1682"/>
      <c r="G110" s="1682"/>
      <c r="H110" s="1684"/>
      <c r="I110" s="1602"/>
      <c r="J110" s="1680"/>
      <c r="K110" s="329">
        <v>0.1</v>
      </c>
      <c r="L110" s="593" t="s">
        <v>23</v>
      </c>
      <c r="M110" s="598">
        <v>0</v>
      </c>
      <c r="N110" s="598">
        <v>0</v>
      </c>
      <c r="O110" s="598">
        <v>0</v>
      </c>
      <c r="P110" s="598">
        <v>0</v>
      </c>
      <c r="Q110" s="554">
        <f t="shared" si="15"/>
        <v>0</v>
      </c>
      <c r="R110" s="554">
        <f t="shared" si="16"/>
        <v>0</v>
      </c>
      <c r="S110" s="554">
        <f t="shared" si="17"/>
        <v>0</v>
      </c>
      <c r="T110" s="554">
        <f t="shared" si="18"/>
        <v>0</v>
      </c>
      <c r="U110" s="553">
        <f t="shared" si="19"/>
        <v>0</v>
      </c>
      <c r="V110" s="813"/>
      <c r="W110" s="813"/>
      <c r="X110" s="813"/>
      <c r="Y110" s="813"/>
      <c r="Z110" s="1571"/>
      <c r="AA110" s="1571"/>
      <c r="AB110" s="1571"/>
      <c r="AR110" s="7"/>
      <c r="AS110" s="7"/>
      <c r="AT110" s="7"/>
      <c r="AU110" s="7"/>
      <c r="AV110" s="7"/>
      <c r="AW110" s="7"/>
      <c r="AX110" s="7"/>
      <c r="AY110" s="7"/>
      <c r="AZ110" s="7"/>
      <c r="BA110" s="7"/>
      <c r="BB110" s="7"/>
      <c r="BC110" s="7"/>
      <c r="BD110" s="7"/>
      <c r="BE110" s="7"/>
      <c r="BF110" s="7"/>
      <c r="BG110" s="7"/>
      <c r="BH110" s="7"/>
      <c r="BI110" s="7"/>
      <c r="BJ110" s="7"/>
      <c r="BK110" s="7"/>
      <c r="BL110" s="7"/>
      <c r="BM110" s="7"/>
      <c r="BN110" s="7"/>
      <c r="BO110" s="7"/>
      <c r="BP110" s="7"/>
      <c r="BQ110" s="7"/>
    </row>
    <row r="111" spans="1:69" s="13" customFormat="1" ht="25.9" customHeight="1">
      <c r="A111" s="1632"/>
      <c r="B111" s="1756"/>
      <c r="C111" s="1637"/>
      <c r="D111" s="1633"/>
      <c r="E111" s="1698"/>
      <c r="F111" s="1682"/>
      <c r="G111" s="1682"/>
      <c r="H111" s="1684"/>
      <c r="I111" s="1602"/>
      <c r="J111" s="1679" t="s">
        <v>501</v>
      </c>
      <c r="K111" s="330">
        <v>0.15</v>
      </c>
      <c r="L111" s="596" t="s">
        <v>22</v>
      </c>
      <c r="M111" s="597">
        <v>0</v>
      </c>
      <c r="N111" s="597">
        <v>0</v>
      </c>
      <c r="O111" s="597">
        <v>0.5</v>
      </c>
      <c r="P111" s="597">
        <v>1</v>
      </c>
      <c r="Q111" s="558">
        <f t="shared" ref="Q111:Q131" si="20">+SUM(M111:M111)*K111</f>
        <v>0</v>
      </c>
      <c r="R111" s="558">
        <f t="shared" ref="R111:R131" si="21">+SUM(N111:N111)*K111</f>
        <v>0</v>
      </c>
      <c r="S111" s="558">
        <f t="shared" ref="S111:S131" si="22">+SUM(O111:O111)*K111</f>
        <v>7.4999999999999997E-2</v>
      </c>
      <c r="T111" s="558">
        <f t="shared" ref="T111:T131" si="23">+SUM(P111:P111)*K111</f>
        <v>0.15</v>
      </c>
      <c r="U111" s="557">
        <f t="shared" ref="U111:U142" si="24">+MAX(Q111:T111)</f>
        <v>0.15</v>
      </c>
      <c r="V111" s="813"/>
      <c r="W111" s="813"/>
      <c r="X111" s="813"/>
      <c r="Y111" s="813"/>
      <c r="Z111" s="1571"/>
      <c r="AA111" s="1571"/>
      <c r="AB111" s="1571"/>
      <c r="AR111" s="7"/>
      <c r="AS111" s="7"/>
      <c r="AT111" s="7"/>
      <c r="AU111" s="7"/>
      <c r="AV111" s="7"/>
      <c r="AW111" s="7"/>
      <c r="AX111" s="7"/>
      <c r="AY111" s="7"/>
      <c r="AZ111" s="7"/>
      <c r="BA111" s="7"/>
      <c r="BB111" s="7"/>
      <c r="BC111" s="7"/>
      <c r="BD111" s="7"/>
      <c r="BE111" s="7"/>
      <c r="BF111" s="7"/>
      <c r="BG111" s="7"/>
      <c r="BH111" s="7"/>
      <c r="BI111" s="7"/>
      <c r="BJ111" s="7"/>
      <c r="BK111" s="7"/>
      <c r="BL111" s="7"/>
      <c r="BM111" s="7"/>
      <c r="BN111" s="7"/>
      <c r="BO111" s="7"/>
      <c r="BP111" s="7"/>
      <c r="BQ111" s="7"/>
    </row>
    <row r="112" spans="1:69" s="13" customFormat="1" ht="25.9" customHeight="1">
      <c r="A112" s="1632"/>
      <c r="B112" s="1756"/>
      <c r="C112" s="1637"/>
      <c r="D112" s="1633"/>
      <c r="E112" s="1698"/>
      <c r="F112" s="1682"/>
      <c r="G112" s="1682"/>
      <c r="H112" s="1684"/>
      <c r="I112" s="1602"/>
      <c r="J112" s="1687"/>
      <c r="K112" s="329">
        <v>0.15</v>
      </c>
      <c r="L112" s="593" t="s">
        <v>23</v>
      </c>
      <c r="M112" s="563">
        <v>0</v>
      </c>
      <c r="N112" s="563">
        <v>0</v>
      </c>
      <c r="O112" s="563">
        <v>0</v>
      </c>
      <c r="P112" s="562">
        <v>0</v>
      </c>
      <c r="Q112" s="554">
        <f t="shared" si="20"/>
        <v>0</v>
      </c>
      <c r="R112" s="554">
        <f t="shared" si="21"/>
        <v>0</v>
      </c>
      <c r="S112" s="554">
        <f t="shared" si="22"/>
        <v>0</v>
      </c>
      <c r="T112" s="554">
        <f t="shared" si="23"/>
        <v>0</v>
      </c>
      <c r="U112" s="553">
        <f t="shared" si="24"/>
        <v>0</v>
      </c>
      <c r="V112" s="813"/>
      <c r="W112" s="813"/>
      <c r="X112" s="813"/>
      <c r="Y112" s="813"/>
      <c r="Z112" s="1571"/>
      <c r="AA112" s="1571"/>
      <c r="AB112" s="1571"/>
      <c r="AR112" s="7"/>
      <c r="AS112" s="7"/>
      <c r="AT112" s="7"/>
      <c r="AU112" s="7"/>
      <c r="AV112" s="7"/>
      <c r="AW112" s="7"/>
      <c r="AX112" s="7"/>
      <c r="AY112" s="7"/>
      <c r="AZ112" s="7"/>
      <c r="BA112" s="7"/>
      <c r="BB112" s="7"/>
      <c r="BC112" s="7"/>
      <c r="BD112" s="7"/>
      <c r="BE112" s="7"/>
      <c r="BF112" s="7"/>
      <c r="BG112" s="7"/>
      <c r="BH112" s="7"/>
      <c r="BI112" s="7"/>
      <c r="BJ112" s="7"/>
      <c r="BK112" s="7"/>
      <c r="BL112" s="7"/>
      <c r="BM112" s="7"/>
      <c r="BN112" s="7"/>
      <c r="BO112" s="7"/>
      <c r="BP112" s="7"/>
      <c r="BQ112" s="7"/>
    </row>
    <row r="113" spans="1:69" s="13" customFormat="1" ht="25.9" customHeight="1">
      <c r="A113" s="1632"/>
      <c r="B113" s="1756"/>
      <c r="C113" s="1637"/>
      <c r="D113" s="1633"/>
      <c r="E113" s="1698"/>
      <c r="F113" s="1682"/>
      <c r="G113" s="1682" t="s">
        <v>508</v>
      </c>
      <c r="H113" s="1684" t="s">
        <v>509</v>
      </c>
      <c r="I113" s="1602"/>
      <c r="J113" s="1656" t="s">
        <v>502</v>
      </c>
      <c r="K113" s="331">
        <v>0.1</v>
      </c>
      <c r="L113" s="596" t="s">
        <v>22</v>
      </c>
      <c r="M113" s="597">
        <v>0.5</v>
      </c>
      <c r="N113" s="597">
        <v>1</v>
      </c>
      <c r="O113" s="595">
        <v>1</v>
      </c>
      <c r="P113" s="595">
        <v>1</v>
      </c>
      <c r="Q113" s="558">
        <f t="shared" si="20"/>
        <v>0.05</v>
      </c>
      <c r="R113" s="558">
        <f t="shared" si="21"/>
        <v>0.1</v>
      </c>
      <c r="S113" s="558">
        <f t="shared" si="22"/>
        <v>0.1</v>
      </c>
      <c r="T113" s="558">
        <f t="shared" si="23"/>
        <v>0.1</v>
      </c>
      <c r="U113" s="557">
        <f t="shared" si="24"/>
        <v>0.1</v>
      </c>
      <c r="V113" s="813"/>
      <c r="W113" s="813"/>
      <c r="X113" s="813"/>
      <c r="Y113" s="813"/>
      <c r="Z113" s="1571"/>
      <c r="AA113" s="1571"/>
      <c r="AB113" s="1571"/>
      <c r="AR113" s="7"/>
      <c r="AS113" s="7"/>
      <c r="AT113" s="7"/>
      <c r="AU113" s="7"/>
      <c r="AV113" s="7"/>
      <c r="AW113" s="7"/>
      <c r="AX113" s="7"/>
      <c r="AY113" s="7"/>
      <c r="AZ113" s="7"/>
      <c r="BA113" s="7"/>
      <c r="BB113" s="7"/>
      <c r="BC113" s="7"/>
      <c r="BD113" s="7"/>
      <c r="BE113" s="7"/>
      <c r="BF113" s="7"/>
      <c r="BG113" s="7"/>
      <c r="BH113" s="7"/>
      <c r="BI113" s="7"/>
      <c r="BJ113" s="7"/>
      <c r="BK113" s="7"/>
      <c r="BL113" s="7"/>
      <c r="BM113" s="7"/>
      <c r="BN113" s="7"/>
      <c r="BO113" s="7"/>
      <c r="BP113" s="7"/>
      <c r="BQ113" s="7"/>
    </row>
    <row r="114" spans="1:69" s="13" customFormat="1" ht="25.9" customHeight="1">
      <c r="A114" s="1632"/>
      <c r="B114" s="1756"/>
      <c r="C114" s="1637"/>
      <c r="D114" s="1633"/>
      <c r="E114" s="1698"/>
      <c r="F114" s="1682"/>
      <c r="G114" s="1682"/>
      <c r="H114" s="1684"/>
      <c r="I114" s="1602"/>
      <c r="J114" s="1656"/>
      <c r="K114" s="332">
        <v>0.1</v>
      </c>
      <c r="L114" s="593" t="s">
        <v>23</v>
      </c>
      <c r="M114" s="563">
        <v>0</v>
      </c>
      <c r="N114" s="563">
        <v>0</v>
      </c>
      <c r="O114" s="563">
        <v>0</v>
      </c>
      <c r="P114" s="562">
        <v>0</v>
      </c>
      <c r="Q114" s="554">
        <f t="shared" si="20"/>
        <v>0</v>
      </c>
      <c r="R114" s="554">
        <f t="shared" si="21"/>
        <v>0</v>
      </c>
      <c r="S114" s="554">
        <f t="shared" si="22"/>
        <v>0</v>
      </c>
      <c r="T114" s="554">
        <f t="shared" si="23"/>
        <v>0</v>
      </c>
      <c r="U114" s="553">
        <f t="shared" si="24"/>
        <v>0</v>
      </c>
      <c r="V114" s="813"/>
      <c r="W114" s="813"/>
      <c r="X114" s="813"/>
      <c r="Y114" s="813"/>
      <c r="Z114" s="1571"/>
      <c r="AA114" s="1571"/>
      <c r="AB114" s="1571"/>
      <c r="AR114" s="7"/>
      <c r="AS114" s="7"/>
      <c r="AT114" s="7"/>
      <c r="AU114" s="7"/>
      <c r="AV114" s="7"/>
      <c r="AW114" s="7"/>
      <c r="AX114" s="7"/>
      <c r="AY114" s="7"/>
      <c r="AZ114" s="7"/>
      <c r="BA114" s="7"/>
      <c r="BB114" s="7"/>
      <c r="BC114" s="7"/>
      <c r="BD114" s="7"/>
      <c r="BE114" s="7"/>
      <c r="BF114" s="7"/>
      <c r="BG114" s="7"/>
      <c r="BH114" s="7"/>
      <c r="BI114" s="7"/>
      <c r="BJ114" s="7"/>
      <c r="BK114" s="7"/>
      <c r="BL114" s="7"/>
      <c r="BM114" s="7"/>
      <c r="BN114" s="7"/>
      <c r="BO114" s="7"/>
      <c r="BP114" s="7"/>
      <c r="BQ114" s="7"/>
    </row>
    <row r="115" spans="1:69" s="13" customFormat="1" ht="25.9" customHeight="1">
      <c r="A115" s="1632"/>
      <c r="B115" s="1756"/>
      <c r="C115" s="1637"/>
      <c r="D115" s="1633"/>
      <c r="E115" s="1698"/>
      <c r="F115" s="1682"/>
      <c r="G115" s="1682"/>
      <c r="H115" s="1684"/>
      <c r="I115" s="1602"/>
      <c r="J115" s="1699" t="s">
        <v>503</v>
      </c>
      <c r="K115" s="331">
        <v>0.15</v>
      </c>
      <c r="L115" s="596" t="s">
        <v>22</v>
      </c>
      <c r="M115" s="597">
        <v>0</v>
      </c>
      <c r="N115" s="597">
        <v>1</v>
      </c>
      <c r="O115" s="595">
        <v>1</v>
      </c>
      <c r="P115" s="595">
        <v>1</v>
      </c>
      <c r="Q115" s="558">
        <f t="shared" si="20"/>
        <v>0</v>
      </c>
      <c r="R115" s="558">
        <f t="shared" si="21"/>
        <v>0.15</v>
      </c>
      <c r="S115" s="558">
        <f t="shared" si="22"/>
        <v>0.15</v>
      </c>
      <c r="T115" s="558">
        <f t="shared" si="23"/>
        <v>0.15</v>
      </c>
      <c r="U115" s="557">
        <f t="shared" si="24"/>
        <v>0.15</v>
      </c>
      <c r="V115" s="813"/>
      <c r="W115" s="813"/>
      <c r="X115" s="813"/>
      <c r="Y115" s="813"/>
      <c r="Z115" s="1571"/>
      <c r="AA115" s="1571"/>
      <c r="AB115" s="1571"/>
      <c r="AR115" s="7"/>
      <c r="AS115" s="7"/>
      <c r="AT115" s="7"/>
      <c r="AU115" s="7"/>
      <c r="AV115" s="7"/>
      <c r="AW115" s="7"/>
      <c r="AX115" s="7"/>
      <c r="AY115" s="7"/>
      <c r="AZ115" s="7"/>
      <c r="BA115" s="7"/>
      <c r="BB115" s="7"/>
      <c r="BC115" s="7"/>
      <c r="BD115" s="7"/>
      <c r="BE115" s="7"/>
      <c r="BF115" s="7"/>
      <c r="BG115" s="7"/>
      <c r="BH115" s="7"/>
      <c r="BI115" s="7"/>
      <c r="BJ115" s="7"/>
      <c r="BK115" s="7"/>
      <c r="BL115" s="7"/>
      <c r="BM115" s="7"/>
      <c r="BN115" s="7"/>
      <c r="BO115" s="7"/>
      <c r="BP115" s="7"/>
      <c r="BQ115" s="7"/>
    </row>
    <row r="116" spans="1:69" s="13" customFormat="1" ht="25.9" customHeight="1">
      <c r="A116" s="1632"/>
      <c r="B116" s="1756"/>
      <c r="C116" s="1637"/>
      <c r="D116" s="1633"/>
      <c r="E116" s="1698"/>
      <c r="F116" s="1682"/>
      <c r="G116" s="1682"/>
      <c r="H116" s="1684"/>
      <c r="I116" s="1602"/>
      <c r="J116" s="1700"/>
      <c r="K116" s="332">
        <v>0.15</v>
      </c>
      <c r="L116" s="593" t="s">
        <v>23</v>
      </c>
      <c r="M116" s="563">
        <v>0</v>
      </c>
      <c r="N116" s="563">
        <v>0</v>
      </c>
      <c r="O116" s="563">
        <v>0</v>
      </c>
      <c r="P116" s="562">
        <v>0</v>
      </c>
      <c r="Q116" s="554">
        <f t="shared" si="20"/>
        <v>0</v>
      </c>
      <c r="R116" s="554">
        <f t="shared" si="21"/>
        <v>0</v>
      </c>
      <c r="S116" s="554">
        <f t="shared" si="22"/>
        <v>0</v>
      </c>
      <c r="T116" s="554">
        <f t="shared" si="23"/>
        <v>0</v>
      </c>
      <c r="U116" s="553">
        <f t="shared" si="24"/>
        <v>0</v>
      </c>
      <c r="V116" s="813"/>
      <c r="W116" s="813"/>
      <c r="X116" s="813"/>
      <c r="Y116" s="813"/>
      <c r="Z116" s="1571"/>
      <c r="AA116" s="1571"/>
      <c r="AB116" s="1571"/>
      <c r="AR116" s="7"/>
      <c r="AS116" s="7"/>
      <c r="AT116" s="7"/>
      <c r="AU116" s="7"/>
      <c r="AV116" s="7"/>
      <c r="AW116" s="7"/>
      <c r="AX116" s="7"/>
      <c r="AY116" s="7"/>
      <c r="AZ116" s="7"/>
      <c r="BA116" s="7"/>
      <c r="BB116" s="7"/>
      <c r="BC116" s="7"/>
      <c r="BD116" s="7"/>
      <c r="BE116" s="7"/>
      <c r="BF116" s="7"/>
      <c r="BG116" s="7"/>
      <c r="BH116" s="7"/>
      <c r="BI116" s="7"/>
      <c r="BJ116" s="7"/>
      <c r="BK116" s="7"/>
      <c r="BL116" s="7"/>
      <c r="BM116" s="7"/>
      <c r="BN116" s="7"/>
      <c r="BO116" s="7"/>
      <c r="BP116" s="7"/>
      <c r="BQ116" s="7"/>
    </row>
    <row r="117" spans="1:69" s="13" customFormat="1" ht="25.9" customHeight="1">
      <c r="A117" s="1632"/>
      <c r="B117" s="1756"/>
      <c r="C117" s="1637"/>
      <c r="D117" s="1633"/>
      <c r="E117" s="1698"/>
      <c r="F117" s="1682"/>
      <c r="G117" s="1682"/>
      <c r="H117" s="1684"/>
      <c r="I117" s="1602"/>
      <c r="J117" s="1701" t="s">
        <v>504</v>
      </c>
      <c r="K117" s="331">
        <v>0.25</v>
      </c>
      <c r="L117" s="596" t="s">
        <v>22</v>
      </c>
      <c r="M117" s="597">
        <v>0</v>
      </c>
      <c r="N117" s="597">
        <v>0</v>
      </c>
      <c r="O117" s="595">
        <v>0.5</v>
      </c>
      <c r="P117" s="595">
        <v>1</v>
      </c>
      <c r="Q117" s="558">
        <f t="shared" si="20"/>
        <v>0</v>
      </c>
      <c r="R117" s="558">
        <f t="shared" si="21"/>
        <v>0</v>
      </c>
      <c r="S117" s="558">
        <f t="shared" si="22"/>
        <v>0.125</v>
      </c>
      <c r="T117" s="558">
        <f t="shared" si="23"/>
        <v>0.25</v>
      </c>
      <c r="U117" s="557">
        <f t="shared" si="24"/>
        <v>0.25</v>
      </c>
      <c r="V117" s="813"/>
      <c r="W117" s="813"/>
      <c r="X117" s="813"/>
      <c r="Y117" s="813"/>
      <c r="Z117" s="1571"/>
      <c r="AA117" s="1571"/>
      <c r="AB117" s="1571"/>
      <c r="AR117" s="7"/>
      <c r="AS117" s="7"/>
      <c r="AT117" s="7"/>
      <c r="AU117" s="7"/>
      <c r="AV117" s="7"/>
      <c r="AW117" s="7"/>
      <c r="AX117" s="7"/>
      <c r="AY117" s="7"/>
      <c r="AZ117" s="7"/>
      <c r="BA117" s="7"/>
      <c r="BB117" s="7"/>
      <c r="BC117" s="7"/>
      <c r="BD117" s="7"/>
      <c r="BE117" s="7"/>
      <c r="BF117" s="7"/>
      <c r="BG117" s="7"/>
      <c r="BH117" s="7"/>
      <c r="BI117" s="7"/>
      <c r="BJ117" s="7"/>
      <c r="BK117" s="7"/>
      <c r="BL117" s="7"/>
      <c r="BM117" s="7"/>
      <c r="BN117" s="7"/>
      <c r="BO117" s="7"/>
      <c r="BP117" s="7"/>
      <c r="BQ117" s="7"/>
    </row>
    <row r="118" spans="1:69" s="13" customFormat="1" ht="25.9" customHeight="1">
      <c r="A118" s="1632"/>
      <c r="B118" s="1756"/>
      <c r="C118" s="1637"/>
      <c r="D118" s="1633"/>
      <c r="E118" s="1698"/>
      <c r="F118" s="1682"/>
      <c r="G118" s="1682"/>
      <c r="H118" s="1684"/>
      <c r="I118" s="1602"/>
      <c r="J118" s="1702"/>
      <c r="K118" s="332">
        <v>0.25</v>
      </c>
      <c r="L118" s="593" t="s">
        <v>23</v>
      </c>
      <c r="M118" s="563">
        <v>0</v>
      </c>
      <c r="N118" s="563">
        <v>0</v>
      </c>
      <c r="O118" s="563">
        <v>0</v>
      </c>
      <c r="P118" s="562">
        <v>0</v>
      </c>
      <c r="Q118" s="554">
        <f t="shared" si="20"/>
        <v>0</v>
      </c>
      <c r="R118" s="554">
        <f t="shared" si="21"/>
        <v>0</v>
      </c>
      <c r="S118" s="554">
        <f t="shared" si="22"/>
        <v>0</v>
      </c>
      <c r="T118" s="554">
        <f t="shared" si="23"/>
        <v>0</v>
      </c>
      <c r="U118" s="553">
        <f t="shared" si="24"/>
        <v>0</v>
      </c>
      <c r="V118" s="813"/>
      <c r="W118" s="813"/>
      <c r="X118" s="813"/>
      <c r="Y118" s="813"/>
      <c r="Z118" s="1571"/>
      <c r="AA118" s="1571"/>
      <c r="AB118" s="1571"/>
      <c r="AR118" s="7"/>
      <c r="AS118" s="7"/>
      <c r="AT118" s="7"/>
      <c r="AU118" s="7"/>
      <c r="AV118" s="7"/>
      <c r="AW118" s="7"/>
      <c r="AX118" s="7"/>
      <c r="AY118" s="7"/>
      <c r="AZ118" s="7"/>
      <c r="BA118" s="7"/>
      <c r="BB118" s="7"/>
      <c r="BC118" s="7"/>
      <c r="BD118" s="7"/>
      <c r="BE118" s="7"/>
      <c r="BF118" s="7"/>
      <c r="BG118" s="7"/>
      <c r="BH118" s="7"/>
      <c r="BI118" s="7"/>
      <c r="BJ118" s="7"/>
      <c r="BK118" s="7"/>
      <c r="BL118" s="7"/>
      <c r="BM118" s="7"/>
      <c r="BN118" s="7"/>
      <c r="BO118" s="7"/>
      <c r="BP118" s="7"/>
      <c r="BQ118" s="7"/>
    </row>
    <row r="119" spans="1:69" s="13" customFormat="1" ht="37.9" customHeight="1">
      <c r="A119" s="1632"/>
      <c r="B119" s="1756"/>
      <c r="C119" s="1637"/>
      <c r="D119" s="1633" t="s">
        <v>395</v>
      </c>
      <c r="E119" s="1676" t="s">
        <v>510</v>
      </c>
      <c r="F119" s="1678">
        <v>134</v>
      </c>
      <c r="G119" s="1671" t="s">
        <v>511</v>
      </c>
      <c r="H119" s="1662" t="s">
        <v>512</v>
      </c>
      <c r="I119" s="1596">
        <v>0</v>
      </c>
      <c r="J119" s="1660" t="s">
        <v>513</v>
      </c>
      <c r="K119" s="333">
        <v>0.3</v>
      </c>
      <c r="L119" s="596" t="s">
        <v>22</v>
      </c>
      <c r="M119" s="595">
        <v>0.5</v>
      </c>
      <c r="N119" s="595">
        <v>1</v>
      </c>
      <c r="O119" s="594">
        <v>1</v>
      </c>
      <c r="P119" s="594">
        <v>1</v>
      </c>
      <c r="Q119" s="558">
        <f t="shared" si="20"/>
        <v>0.15</v>
      </c>
      <c r="R119" s="558">
        <f t="shared" si="21"/>
        <v>0.3</v>
      </c>
      <c r="S119" s="558">
        <f t="shared" si="22"/>
        <v>0.3</v>
      </c>
      <c r="T119" s="558">
        <f t="shared" si="23"/>
        <v>0.3</v>
      </c>
      <c r="U119" s="557">
        <f t="shared" si="24"/>
        <v>0.3</v>
      </c>
      <c r="V119" s="813">
        <v>0</v>
      </c>
      <c r="W119" s="813">
        <v>0</v>
      </c>
      <c r="X119" s="813">
        <v>0</v>
      </c>
      <c r="Y119" s="813">
        <v>0</v>
      </c>
      <c r="Z119" s="1571"/>
      <c r="AA119" s="1571"/>
      <c r="AB119" s="1571"/>
      <c r="AR119" s="7"/>
      <c r="AS119" s="7"/>
      <c r="AT119" s="7"/>
      <c r="AU119" s="7"/>
      <c r="AV119" s="7"/>
      <c r="AW119" s="7"/>
      <c r="AX119" s="7"/>
      <c r="AY119" s="7"/>
      <c r="AZ119" s="7"/>
      <c r="BA119" s="7"/>
      <c r="BB119" s="7"/>
      <c r="BC119" s="7"/>
      <c r="BD119" s="7"/>
      <c r="BE119" s="7"/>
      <c r="BF119" s="7"/>
      <c r="BG119" s="7"/>
      <c r="BH119" s="7"/>
      <c r="BI119" s="7"/>
      <c r="BJ119" s="7"/>
      <c r="BK119" s="7"/>
      <c r="BL119" s="7"/>
      <c r="BM119" s="7"/>
      <c r="BN119" s="7"/>
      <c r="BO119" s="7"/>
      <c r="BP119" s="7"/>
      <c r="BQ119" s="7"/>
    </row>
    <row r="120" spans="1:69" s="13" customFormat="1" ht="28.9" customHeight="1">
      <c r="A120" s="1632"/>
      <c r="B120" s="1756"/>
      <c r="C120" s="1637"/>
      <c r="D120" s="1633"/>
      <c r="E120" s="1676"/>
      <c r="F120" s="1678"/>
      <c r="G120" s="1671"/>
      <c r="H120" s="1662"/>
      <c r="I120" s="1602"/>
      <c r="J120" s="1660"/>
      <c r="K120" s="332">
        <v>0.3</v>
      </c>
      <c r="L120" s="593" t="s">
        <v>23</v>
      </c>
      <c r="M120" s="592">
        <v>0</v>
      </c>
      <c r="N120" s="592">
        <v>0</v>
      </c>
      <c r="O120" s="592">
        <v>0</v>
      </c>
      <c r="P120" s="592">
        <v>0</v>
      </c>
      <c r="Q120" s="554">
        <f t="shared" si="20"/>
        <v>0</v>
      </c>
      <c r="R120" s="554">
        <f t="shared" si="21"/>
        <v>0</v>
      </c>
      <c r="S120" s="554">
        <f t="shared" si="22"/>
        <v>0</v>
      </c>
      <c r="T120" s="554">
        <f t="shared" si="23"/>
        <v>0</v>
      </c>
      <c r="U120" s="553">
        <f t="shared" si="24"/>
        <v>0</v>
      </c>
      <c r="V120" s="813"/>
      <c r="W120" s="813"/>
      <c r="X120" s="813"/>
      <c r="Y120" s="813"/>
      <c r="Z120" s="1571"/>
      <c r="AA120" s="1571"/>
      <c r="AB120" s="1571"/>
      <c r="AR120" s="7"/>
      <c r="AS120" s="7"/>
      <c r="AT120" s="7"/>
      <c r="AU120" s="7"/>
      <c r="AV120" s="7"/>
      <c r="AW120" s="7"/>
      <c r="AX120" s="7"/>
      <c r="AY120" s="7"/>
      <c r="AZ120" s="7"/>
      <c r="BA120" s="7"/>
      <c r="BB120" s="7"/>
      <c r="BC120" s="7"/>
      <c r="BD120" s="7"/>
      <c r="BE120" s="7"/>
      <c r="BF120" s="7"/>
      <c r="BG120" s="7"/>
      <c r="BH120" s="7"/>
      <c r="BI120" s="7"/>
      <c r="BJ120" s="7"/>
      <c r="BK120" s="7"/>
      <c r="BL120" s="7"/>
      <c r="BM120" s="7"/>
      <c r="BN120" s="7"/>
      <c r="BO120" s="7"/>
      <c r="BP120" s="7"/>
      <c r="BQ120" s="7"/>
    </row>
    <row r="121" spans="1:69" s="13" customFormat="1" ht="49.9" customHeight="1">
      <c r="A121" s="1632"/>
      <c r="B121" s="1756"/>
      <c r="C121" s="1637"/>
      <c r="D121" s="1633"/>
      <c r="E121" s="1676"/>
      <c r="F121" s="1678"/>
      <c r="G121" s="1671"/>
      <c r="H121" s="1662"/>
      <c r="I121" s="1602"/>
      <c r="J121" s="1660" t="s">
        <v>514</v>
      </c>
      <c r="K121" s="333">
        <v>0.7</v>
      </c>
      <c r="L121" s="596" t="s">
        <v>22</v>
      </c>
      <c r="M121" s="595">
        <v>0</v>
      </c>
      <c r="N121" s="595">
        <v>0</v>
      </c>
      <c r="O121" s="594">
        <v>0.4</v>
      </c>
      <c r="P121" s="594">
        <v>1</v>
      </c>
      <c r="Q121" s="558">
        <f t="shared" si="20"/>
        <v>0</v>
      </c>
      <c r="R121" s="558">
        <f t="shared" si="21"/>
        <v>0</v>
      </c>
      <c r="S121" s="558">
        <f t="shared" si="22"/>
        <v>0.27999999999999997</v>
      </c>
      <c r="T121" s="558">
        <f t="shared" si="23"/>
        <v>0.7</v>
      </c>
      <c r="U121" s="557">
        <f t="shared" si="24"/>
        <v>0.7</v>
      </c>
      <c r="V121" s="813"/>
      <c r="W121" s="813"/>
      <c r="X121" s="813"/>
      <c r="Y121" s="813"/>
      <c r="Z121" s="1571"/>
      <c r="AA121" s="1571"/>
      <c r="AB121" s="1571"/>
      <c r="AR121" s="7"/>
      <c r="AS121" s="7"/>
      <c r="AT121" s="7"/>
      <c r="AU121" s="7"/>
      <c r="AV121" s="7"/>
      <c r="AW121" s="7"/>
      <c r="AX121" s="7"/>
      <c r="AY121" s="7"/>
      <c r="AZ121" s="7"/>
      <c r="BA121" s="7"/>
      <c r="BB121" s="7"/>
      <c r="BC121" s="7"/>
      <c r="BD121" s="7"/>
      <c r="BE121" s="7"/>
      <c r="BF121" s="7"/>
      <c r="BG121" s="7"/>
      <c r="BH121" s="7"/>
      <c r="BI121" s="7"/>
      <c r="BJ121" s="7"/>
      <c r="BK121" s="7"/>
      <c r="BL121" s="7"/>
      <c r="BM121" s="7"/>
      <c r="BN121" s="7"/>
      <c r="BO121" s="7"/>
      <c r="BP121" s="7"/>
      <c r="BQ121" s="7"/>
    </row>
    <row r="122" spans="1:69" s="13" customFormat="1" ht="18.600000000000001" customHeight="1">
      <c r="A122" s="1632"/>
      <c r="B122" s="1756"/>
      <c r="C122" s="1637"/>
      <c r="D122" s="1633"/>
      <c r="E122" s="1676"/>
      <c r="F122" s="1678"/>
      <c r="G122" s="1671"/>
      <c r="H122" s="1662"/>
      <c r="I122" s="1602"/>
      <c r="J122" s="1660"/>
      <c r="K122" s="332">
        <v>0.7</v>
      </c>
      <c r="L122" s="593" t="s">
        <v>23</v>
      </c>
      <c r="M122" s="592">
        <v>0</v>
      </c>
      <c r="N122" s="592">
        <v>0</v>
      </c>
      <c r="O122" s="592">
        <v>0</v>
      </c>
      <c r="P122" s="592">
        <v>0</v>
      </c>
      <c r="Q122" s="554">
        <f t="shared" si="20"/>
        <v>0</v>
      </c>
      <c r="R122" s="554">
        <f t="shared" si="21"/>
        <v>0</v>
      </c>
      <c r="S122" s="554">
        <f t="shared" si="22"/>
        <v>0</v>
      </c>
      <c r="T122" s="554">
        <f t="shared" si="23"/>
        <v>0</v>
      </c>
      <c r="U122" s="553">
        <f t="shared" si="24"/>
        <v>0</v>
      </c>
      <c r="V122" s="813"/>
      <c r="W122" s="813"/>
      <c r="X122" s="813"/>
      <c r="Y122" s="813"/>
      <c r="Z122" s="1571"/>
      <c r="AA122" s="1571"/>
      <c r="AB122" s="1571"/>
      <c r="AR122" s="7"/>
      <c r="AS122" s="7"/>
      <c r="AT122" s="7"/>
      <c r="AU122" s="7"/>
      <c r="AV122" s="7"/>
      <c r="AW122" s="7"/>
      <c r="AX122" s="7"/>
      <c r="AY122" s="7"/>
      <c r="AZ122" s="7"/>
      <c r="BA122" s="7"/>
      <c r="BB122" s="7"/>
      <c r="BC122" s="7"/>
      <c r="BD122" s="7"/>
      <c r="BE122" s="7"/>
      <c r="BF122" s="7"/>
      <c r="BG122" s="7"/>
      <c r="BH122" s="7"/>
      <c r="BI122" s="7"/>
      <c r="BJ122" s="7"/>
      <c r="BK122" s="7"/>
      <c r="BL122" s="7"/>
      <c r="BM122" s="7"/>
      <c r="BN122" s="7"/>
      <c r="BO122" s="7"/>
      <c r="BP122" s="7"/>
      <c r="BQ122" s="7"/>
    </row>
    <row r="123" spans="1:69" s="13" customFormat="1" ht="44.45" customHeight="1">
      <c r="A123" s="1632"/>
      <c r="B123" s="1756"/>
      <c r="C123" s="1637"/>
      <c r="D123" s="1633" t="s">
        <v>396</v>
      </c>
      <c r="E123" s="1653" t="s">
        <v>515</v>
      </c>
      <c r="F123" s="1678">
        <v>135</v>
      </c>
      <c r="G123" s="1676" t="s">
        <v>516</v>
      </c>
      <c r="H123" s="1677" t="s">
        <v>517</v>
      </c>
      <c r="I123" s="1596">
        <f>+MAX(V123:Y128)</f>
        <v>0</v>
      </c>
      <c r="J123" s="1781" t="s">
        <v>518</v>
      </c>
      <c r="K123" s="328">
        <v>0.2</v>
      </c>
      <c r="L123" s="596" t="s">
        <v>22</v>
      </c>
      <c r="M123" s="595">
        <v>0.5</v>
      </c>
      <c r="N123" s="595">
        <v>1</v>
      </c>
      <c r="O123" s="595">
        <v>1</v>
      </c>
      <c r="P123" s="595">
        <v>1</v>
      </c>
      <c r="Q123" s="558">
        <f t="shared" si="20"/>
        <v>0.1</v>
      </c>
      <c r="R123" s="558">
        <f t="shared" si="21"/>
        <v>0.2</v>
      </c>
      <c r="S123" s="558">
        <f t="shared" si="22"/>
        <v>0.2</v>
      </c>
      <c r="T123" s="558">
        <f t="shared" si="23"/>
        <v>0.2</v>
      </c>
      <c r="U123" s="557">
        <f t="shared" si="24"/>
        <v>0.2</v>
      </c>
      <c r="V123" s="1672">
        <f>+Q124+Q126+Q128</f>
        <v>0</v>
      </c>
      <c r="W123" s="1672">
        <f>+R124+R126+R128</f>
        <v>0</v>
      </c>
      <c r="X123" s="1672">
        <f>+S124+S126+S128</f>
        <v>0</v>
      </c>
      <c r="Y123" s="1672">
        <f>+T124+T126+T128</f>
        <v>0</v>
      </c>
      <c r="Z123" s="1571"/>
      <c r="AA123" s="1571"/>
      <c r="AB123" s="1571"/>
      <c r="AR123" s="7"/>
      <c r="AS123" s="7"/>
      <c r="AT123" s="7"/>
      <c r="AU123" s="7"/>
      <c r="AV123" s="7"/>
      <c r="AW123" s="7"/>
      <c r="AX123" s="7"/>
      <c r="AY123" s="7"/>
      <c r="AZ123" s="7"/>
      <c r="BA123" s="7"/>
      <c r="BB123" s="7"/>
      <c r="BC123" s="7"/>
      <c r="BD123" s="7"/>
      <c r="BE123" s="7"/>
      <c r="BF123" s="7"/>
      <c r="BG123" s="7"/>
      <c r="BH123" s="7"/>
      <c r="BI123" s="7"/>
      <c r="BJ123" s="7"/>
      <c r="BK123" s="7"/>
      <c r="BL123" s="7"/>
      <c r="BM123" s="7"/>
      <c r="BN123" s="7"/>
      <c r="BO123" s="7"/>
      <c r="BP123" s="7"/>
      <c r="BQ123" s="7"/>
    </row>
    <row r="124" spans="1:69" s="13" customFormat="1" ht="21.6" customHeight="1">
      <c r="A124" s="1632"/>
      <c r="B124" s="1756"/>
      <c r="C124" s="1637"/>
      <c r="D124" s="1633"/>
      <c r="E124" s="1654"/>
      <c r="F124" s="1678"/>
      <c r="G124" s="1676"/>
      <c r="H124" s="1678"/>
      <c r="I124" s="1602"/>
      <c r="J124" s="1675"/>
      <c r="K124" s="329">
        <v>0.2</v>
      </c>
      <c r="L124" s="593" t="s">
        <v>23</v>
      </c>
      <c r="M124" s="592">
        <v>0</v>
      </c>
      <c r="N124" s="592">
        <v>0</v>
      </c>
      <c r="O124" s="592">
        <v>0</v>
      </c>
      <c r="P124" s="592">
        <v>0</v>
      </c>
      <c r="Q124" s="554">
        <f t="shared" si="20"/>
        <v>0</v>
      </c>
      <c r="R124" s="554">
        <f t="shared" si="21"/>
        <v>0</v>
      </c>
      <c r="S124" s="554">
        <f t="shared" si="22"/>
        <v>0</v>
      </c>
      <c r="T124" s="554">
        <f t="shared" si="23"/>
        <v>0</v>
      </c>
      <c r="U124" s="553">
        <f t="shared" si="24"/>
        <v>0</v>
      </c>
      <c r="V124" s="1673"/>
      <c r="W124" s="1673"/>
      <c r="X124" s="1673"/>
      <c r="Y124" s="1673"/>
      <c r="Z124" s="1571"/>
      <c r="AA124" s="1571"/>
      <c r="AB124" s="1571"/>
      <c r="AR124" s="7"/>
      <c r="AS124" s="7"/>
      <c r="AT124" s="7"/>
      <c r="AU124" s="7"/>
      <c r="AV124" s="7"/>
      <c r="AW124" s="7"/>
      <c r="AX124" s="7"/>
      <c r="AY124" s="7"/>
      <c r="AZ124" s="7"/>
      <c r="BA124" s="7"/>
      <c r="BB124" s="7"/>
      <c r="BC124" s="7"/>
      <c r="BD124" s="7"/>
      <c r="BE124" s="7"/>
      <c r="BF124" s="7"/>
      <c r="BG124" s="7"/>
      <c r="BH124" s="7"/>
      <c r="BI124" s="7"/>
      <c r="BJ124" s="7"/>
      <c r="BK124" s="7"/>
      <c r="BL124" s="7"/>
      <c r="BM124" s="7"/>
      <c r="BN124" s="7"/>
      <c r="BO124" s="7"/>
      <c r="BP124" s="7"/>
      <c r="BQ124" s="7"/>
    </row>
    <row r="125" spans="1:69" s="13" customFormat="1" ht="43.9" customHeight="1">
      <c r="A125" s="1632"/>
      <c r="B125" s="1756"/>
      <c r="C125" s="1637"/>
      <c r="D125" s="1633"/>
      <c r="E125" s="1654"/>
      <c r="F125" s="1678"/>
      <c r="G125" s="1676"/>
      <c r="H125" s="1678"/>
      <c r="I125" s="1602"/>
      <c r="J125" s="1674" t="s">
        <v>519</v>
      </c>
      <c r="K125" s="328">
        <v>0.3</v>
      </c>
      <c r="L125" s="596" t="s">
        <v>22</v>
      </c>
      <c r="M125" s="595">
        <v>0</v>
      </c>
      <c r="N125" s="595">
        <v>0.5</v>
      </c>
      <c r="O125" s="594">
        <v>1</v>
      </c>
      <c r="P125" s="594">
        <v>1</v>
      </c>
      <c r="Q125" s="558">
        <f t="shared" si="20"/>
        <v>0</v>
      </c>
      <c r="R125" s="558">
        <f t="shared" si="21"/>
        <v>0.15</v>
      </c>
      <c r="S125" s="558">
        <f t="shared" si="22"/>
        <v>0.3</v>
      </c>
      <c r="T125" s="558">
        <f t="shared" si="23"/>
        <v>0.3</v>
      </c>
      <c r="U125" s="557">
        <f t="shared" si="24"/>
        <v>0.3</v>
      </c>
      <c r="V125" s="1673"/>
      <c r="W125" s="1673"/>
      <c r="X125" s="1673"/>
      <c r="Y125" s="1673"/>
      <c r="Z125" s="1571"/>
      <c r="AA125" s="1571"/>
      <c r="AB125" s="1571"/>
      <c r="AR125" s="7"/>
      <c r="AS125" s="7"/>
      <c r="AT125" s="7"/>
      <c r="AU125" s="7"/>
      <c r="AV125" s="7"/>
      <c r="AW125" s="7"/>
      <c r="AX125" s="7"/>
      <c r="AY125" s="7"/>
      <c r="AZ125" s="7"/>
      <c r="BA125" s="7"/>
      <c r="BB125" s="7"/>
      <c r="BC125" s="7"/>
      <c r="BD125" s="7"/>
      <c r="BE125" s="7"/>
      <c r="BF125" s="7"/>
      <c r="BG125" s="7"/>
      <c r="BH125" s="7"/>
      <c r="BI125" s="7"/>
      <c r="BJ125" s="7"/>
      <c r="BK125" s="7"/>
      <c r="BL125" s="7"/>
      <c r="BM125" s="7"/>
      <c r="BN125" s="7"/>
      <c r="BO125" s="7"/>
      <c r="BP125" s="7"/>
      <c r="BQ125" s="7"/>
    </row>
    <row r="126" spans="1:69" s="13" customFormat="1" ht="28.9" customHeight="1">
      <c r="A126" s="1632"/>
      <c r="B126" s="1756"/>
      <c r="C126" s="1637"/>
      <c r="D126" s="1633"/>
      <c r="E126" s="1654"/>
      <c r="F126" s="1678"/>
      <c r="G126" s="1676"/>
      <c r="H126" s="1678"/>
      <c r="I126" s="1602"/>
      <c r="J126" s="1675"/>
      <c r="K126" s="329">
        <v>0.3</v>
      </c>
      <c r="L126" s="593" t="s">
        <v>23</v>
      </c>
      <c r="M126" s="592">
        <v>0</v>
      </c>
      <c r="N126" s="592">
        <v>0</v>
      </c>
      <c r="O126" s="592">
        <v>0</v>
      </c>
      <c r="P126" s="592">
        <v>0</v>
      </c>
      <c r="Q126" s="554">
        <f t="shared" si="20"/>
        <v>0</v>
      </c>
      <c r="R126" s="554">
        <f t="shared" si="21"/>
        <v>0</v>
      </c>
      <c r="S126" s="554">
        <f t="shared" si="22"/>
        <v>0</v>
      </c>
      <c r="T126" s="554">
        <f t="shared" si="23"/>
        <v>0</v>
      </c>
      <c r="U126" s="553">
        <f t="shared" si="24"/>
        <v>0</v>
      </c>
      <c r="V126" s="1673"/>
      <c r="W126" s="1673"/>
      <c r="X126" s="1673"/>
      <c r="Y126" s="1673"/>
      <c r="Z126" s="1571"/>
      <c r="AA126" s="1571"/>
      <c r="AB126" s="1571"/>
      <c r="AR126" s="7"/>
      <c r="AS126" s="7"/>
      <c r="AT126" s="7"/>
      <c r="AU126" s="7"/>
      <c r="AV126" s="7"/>
      <c r="AW126" s="7"/>
      <c r="AX126" s="7"/>
      <c r="AY126" s="7"/>
      <c r="AZ126" s="7"/>
      <c r="BA126" s="7"/>
      <c r="BB126" s="7"/>
      <c r="BC126" s="7"/>
      <c r="BD126" s="7"/>
      <c r="BE126" s="7"/>
      <c r="BF126" s="7"/>
      <c r="BG126" s="7"/>
      <c r="BH126" s="7"/>
      <c r="BI126" s="7"/>
      <c r="BJ126" s="7"/>
      <c r="BK126" s="7"/>
      <c r="BL126" s="7"/>
      <c r="BM126" s="7"/>
      <c r="BN126" s="7"/>
      <c r="BO126" s="7"/>
      <c r="BP126" s="7"/>
      <c r="BQ126" s="7"/>
    </row>
    <row r="127" spans="1:69" s="13" customFormat="1" ht="34.9" customHeight="1">
      <c r="A127" s="1632"/>
      <c r="B127" s="1756"/>
      <c r="C127" s="1637"/>
      <c r="D127" s="1633"/>
      <c r="E127" s="1654"/>
      <c r="F127" s="1678"/>
      <c r="G127" s="1676"/>
      <c r="H127" s="1678"/>
      <c r="I127" s="1602"/>
      <c r="J127" s="1674" t="s">
        <v>520</v>
      </c>
      <c r="K127" s="328">
        <v>0.5</v>
      </c>
      <c r="L127" s="596" t="s">
        <v>22</v>
      </c>
      <c r="M127" s="595">
        <v>0</v>
      </c>
      <c r="N127" s="595">
        <v>0</v>
      </c>
      <c r="O127" s="594">
        <v>0.5</v>
      </c>
      <c r="P127" s="594">
        <v>1</v>
      </c>
      <c r="Q127" s="558">
        <f t="shared" si="20"/>
        <v>0</v>
      </c>
      <c r="R127" s="558">
        <f t="shared" si="21"/>
        <v>0</v>
      </c>
      <c r="S127" s="558">
        <f t="shared" si="22"/>
        <v>0.25</v>
      </c>
      <c r="T127" s="558">
        <f t="shared" si="23"/>
        <v>0.5</v>
      </c>
      <c r="U127" s="557">
        <f t="shared" si="24"/>
        <v>0.5</v>
      </c>
      <c r="V127" s="1673"/>
      <c r="W127" s="1673"/>
      <c r="X127" s="1673"/>
      <c r="Y127" s="1673"/>
      <c r="Z127" s="1571"/>
      <c r="AA127" s="1571"/>
      <c r="AB127" s="1571"/>
      <c r="AR127" s="7"/>
      <c r="AS127" s="7"/>
      <c r="AT127" s="7"/>
      <c r="AU127" s="7"/>
      <c r="AV127" s="7"/>
      <c r="AW127" s="7"/>
      <c r="AX127" s="7"/>
      <c r="AY127" s="7"/>
      <c r="AZ127" s="7"/>
      <c r="BA127" s="7"/>
      <c r="BB127" s="7"/>
      <c r="BC127" s="7"/>
      <c r="BD127" s="7"/>
      <c r="BE127" s="7"/>
      <c r="BF127" s="7"/>
      <c r="BG127" s="7"/>
      <c r="BH127" s="7"/>
      <c r="BI127" s="7"/>
      <c r="BJ127" s="7"/>
      <c r="BK127" s="7"/>
      <c r="BL127" s="7"/>
      <c r="BM127" s="7"/>
      <c r="BN127" s="7"/>
      <c r="BO127" s="7"/>
      <c r="BP127" s="7"/>
      <c r="BQ127" s="7"/>
    </row>
    <row r="128" spans="1:69" s="13" customFormat="1" ht="30" customHeight="1">
      <c r="A128" s="1632"/>
      <c r="B128" s="1756"/>
      <c r="C128" s="1637"/>
      <c r="D128" s="1633"/>
      <c r="E128" s="1655"/>
      <c r="F128" s="1678"/>
      <c r="G128" s="1676"/>
      <c r="H128" s="1678"/>
      <c r="I128" s="1602"/>
      <c r="J128" s="1675"/>
      <c r="K128" s="329">
        <v>0.5</v>
      </c>
      <c r="L128" s="593" t="s">
        <v>23</v>
      </c>
      <c r="M128" s="592">
        <v>0</v>
      </c>
      <c r="N128" s="592">
        <v>0</v>
      </c>
      <c r="O128" s="592">
        <v>0</v>
      </c>
      <c r="P128" s="592">
        <v>0</v>
      </c>
      <c r="Q128" s="554">
        <f t="shared" si="20"/>
        <v>0</v>
      </c>
      <c r="R128" s="554">
        <f t="shared" si="21"/>
        <v>0</v>
      </c>
      <c r="S128" s="554">
        <f t="shared" si="22"/>
        <v>0</v>
      </c>
      <c r="T128" s="554">
        <f t="shared" si="23"/>
        <v>0</v>
      </c>
      <c r="U128" s="553">
        <f t="shared" si="24"/>
        <v>0</v>
      </c>
      <c r="V128" s="1673"/>
      <c r="W128" s="1673"/>
      <c r="X128" s="1673"/>
      <c r="Y128" s="1673"/>
      <c r="Z128" s="1571"/>
      <c r="AA128" s="1571"/>
      <c r="AB128" s="1571"/>
      <c r="AR128" s="7"/>
      <c r="AS128" s="7"/>
      <c r="AT128" s="7"/>
      <c r="AU128" s="7"/>
      <c r="AV128" s="7"/>
      <c r="AW128" s="7"/>
      <c r="AX128" s="7"/>
      <c r="AY128" s="7"/>
      <c r="AZ128" s="7"/>
      <c r="BA128" s="7"/>
      <c r="BB128" s="7"/>
      <c r="BC128" s="7"/>
      <c r="BD128" s="7"/>
      <c r="BE128" s="7"/>
      <c r="BF128" s="7"/>
      <c r="BG128" s="7"/>
      <c r="BH128" s="7"/>
      <c r="BI128" s="7"/>
      <c r="BJ128" s="7"/>
      <c r="BK128" s="7"/>
      <c r="BL128" s="7"/>
      <c r="BM128" s="7"/>
      <c r="BN128" s="7"/>
      <c r="BO128" s="7"/>
      <c r="BP128" s="7"/>
      <c r="BQ128" s="7"/>
    </row>
    <row r="129" spans="1:69" s="13" customFormat="1" ht="49.9" customHeight="1">
      <c r="A129" s="1632"/>
      <c r="B129" s="1756"/>
      <c r="C129" s="1637"/>
      <c r="D129" s="1633" t="s">
        <v>397</v>
      </c>
      <c r="E129" s="1664" t="s">
        <v>524</v>
      </c>
      <c r="F129" s="1664">
        <v>136</v>
      </c>
      <c r="G129" s="1664" t="s">
        <v>525</v>
      </c>
      <c r="H129" s="1666" t="s">
        <v>526</v>
      </c>
      <c r="I129" s="1596">
        <f>+MAX(V129:Y134)</f>
        <v>0</v>
      </c>
      <c r="J129" s="1668" t="s">
        <v>521</v>
      </c>
      <c r="K129" s="328">
        <v>0.15</v>
      </c>
      <c r="L129" s="596" t="s">
        <v>22</v>
      </c>
      <c r="M129" s="595">
        <v>0.5</v>
      </c>
      <c r="N129" s="595">
        <v>1</v>
      </c>
      <c r="O129" s="594">
        <v>1</v>
      </c>
      <c r="P129" s="594">
        <v>1</v>
      </c>
      <c r="Q129" s="558">
        <f t="shared" si="20"/>
        <v>7.4999999999999997E-2</v>
      </c>
      <c r="R129" s="558">
        <f t="shared" si="21"/>
        <v>0.15</v>
      </c>
      <c r="S129" s="558">
        <f t="shared" si="22"/>
        <v>0.15</v>
      </c>
      <c r="T129" s="558">
        <f t="shared" si="23"/>
        <v>0.15</v>
      </c>
      <c r="U129" s="557">
        <f t="shared" si="24"/>
        <v>0.15</v>
      </c>
      <c r="V129" s="1322">
        <f>+Q130+Q134</f>
        <v>0</v>
      </c>
      <c r="W129" s="1322">
        <f>+R130+R134</f>
        <v>0</v>
      </c>
      <c r="X129" s="1322">
        <f>+S130+S134</f>
        <v>0</v>
      </c>
      <c r="Y129" s="1322">
        <f>+T130+T134</f>
        <v>0</v>
      </c>
      <c r="Z129" s="1571"/>
      <c r="AA129" s="1571"/>
      <c r="AB129" s="1571"/>
      <c r="AR129" s="7"/>
      <c r="AS129" s="7"/>
      <c r="AT129" s="7"/>
      <c r="AU129" s="7"/>
      <c r="AV129" s="7"/>
      <c r="AW129" s="7"/>
      <c r="AX129" s="7"/>
      <c r="AY129" s="7"/>
      <c r="AZ129" s="7"/>
      <c r="BA129" s="7"/>
      <c r="BB129" s="7"/>
      <c r="BC129" s="7"/>
      <c r="BD129" s="7"/>
      <c r="BE129" s="7"/>
      <c r="BF129" s="7"/>
      <c r="BG129" s="7"/>
      <c r="BH129" s="7"/>
      <c r="BI129" s="7"/>
      <c r="BJ129" s="7"/>
      <c r="BK129" s="7"/>
      <c r="BL129" s="7"/>
      <c r="BM129" s="7"/>
      <c r="BN129" s="7"/>
      <c r="BO129" s="7"/>
      <c r="BP129" s="7"/>
      <c r="BQ129" s="7"/>
    </row>
    <row r="130" spans="1:69" s="13" customFormat="1" ht="33" customHeight="1">
      <c r="A130" s="1632"/>
      <c r="B130" s="1756"/>
      <c r="C130" s="1637"/>
      <c r="D130" s="1633"/>
      <c r="E130" s="1665"/>
      <c r="F130" s="1665"/>
      <c r="G130" s="1665"/>
      <c r="H130" s="1667"/>
      <c r="I130" s="1602"/>
      <c r="J130" s="1669"/>
      <c r="K130" s="329">
        <v>0.15</v>
      </c>
      <c r="L130" s="593" t="s">
        <v>23</v>
      </c>
      <c r="M130" s="592">
        <v>0</v>
      </c>
      <c r="N130" s="592">
        <v>0</v>
      </c>
      <c r="O130" s="592">
        <v>0</v>
      </c>
      <c r="P130" s="592">
        <v>0</v>
      </c>
      <c r="Q130" s="554">
        <f t="shared" si="20"/>
        <v>0</v>
      </c>
      <c r="R130" s="554">
        <f t="shared" si="21"/>
        <v>0</v>
      </c>
      <c r="S130" s="554">
        <f t="shared" si="22"/>
        <v>0</v>
      </c>
      <c r="T130" s="554">
        <f t="shared" si="23"/>
        <v>0</v>
      </c>
      <c r="U130" s="553">
        <f t="shared" si="24"/>
        <v>0</v>
      </c>
      <c r="V130" s="1323"/>
      <c r="W130" s="1323"/>
      <c r="X130" s="1323"/>
      <c r="Y130" s="1323"/>
      <c r="Z130" s="1571"/>
      <c r="AA130" s="1571"/>
      <c r="AB130" s="1571"/>
      <c r="AR130" s="7"/>
      <c r="AS130" s="7"/>
      <c r="AT130" s="7"/>
      <c r="AU130" s="7"/>
      <c r="AV130" s="7"/>
      <c r="AW130" s="7"/>
      <c r="AX130" s="7"/>
      <c r="AY130" s="7"/>
      <c r="AZ130" s="7"/>
      <c r="BA130" s="7"/>
      <c r="BB130" s="7"/>
      <c r="BC130" s="7"/>
      <c r="BD130" s="7"/>
      <c r="BE130" s="7"/>
      <c r="BF130" s="7"/>
      <c r="BG130" s="7"/>
      <c r="BH130" s="7"/>
      <c r="BI130" s="7"/>
      <c r="BJ130" s="7"/>
      <c r="BK130" s="7"/>
      <c r="BL130" s="7"/>
      <c r="BM130" s="7"/>
      <c r="BN130" s="7"/>
      <c r="BO130" s="7"/>
      <c r="BP130" s="7"/>
      <c r="BQ130" s="7"/>
    </row>
    <row r="131" spans="1:69" s="13" customFormat="1" ht="33" customHeight="1">
      <c r="A131" s="1632"/>
      <c r="B131" s="1756"/>
      <c r="C131" s="1637"/>
      <c r="D131" s="1633"/>
      <c r="E131" s="1665"/>
      <c r="F131" s="1665"/>
      <c r="G131" s="1665"/>
      <c r="H131" s="1667"/>
      <c r="I131" s="1602"/>
      <c r="J131" s="1668" t="s">
        <v>522</v>
      </c>
      <c r="K131" s="328">
        <v>0.6</v>
      </c>
      <c r="L131" s="596" t="s">
        <v>22</v>
      </c>
      <c r="M131" s="595">
        <v>0.8</v>
      </c>
      <c r="N131" s="595">
        <v>1</v>
      </c>
      <c r="O131" s="594">
        <v>1</v>
      </c>
      <c r="P131" s="594">
        <v>1</v>
      </c>
      <c r="Q131" s="558">
        <f t="shared" si="20"/>
        <v>0.48</v>
      </c>
      <c r="R131" s="558">
        <f t="shared" si="21"/>
        <v>0.6</v>
      </c>
      <c r="S131" s="558">
        <f t="shared" si="22"/>
        <v>0.6</v>
      </c>
      <c r="T131" s="558">
        <f t="shared" si="23"/>
        <v>0.6</v>
      </c>
      <c r="U131" s="557">
        <f t="shared" si="24"/>
        <v>0.6</v>
      </c>
      <c r="V131" s="1323"/>
      <c r="W131" s="1323"/>
      <c r="X131" s="1323"/>
      <c r="Y131" s="1323"/>
      <c r="Z131" s="1571"/>
      <c r="AA131" s="1571"/>
      <c r="AB131" s="1571"/>
      <c r="AR131" s="7"/>
      <c r="AS131" s="7"/>
      <c r="AT131" s="7"/>
      <c r="AU131" s="7"/>
      <c r="AV131" s="7"/>
      <c r="AW131" s="7"/>
      <c r="AX131" s="7"/>
      <c r="AY131" s="7"/>
      <c r="AZ131" s="7"/>
      <c r="BA131" s="7"/>
      <c r="BB131" s="7"/>
      <c r="BC131" s="7"/>
      <c r="BD131" s="7"/>
      <c r="BE131" s="7"/>
      <c r="BF131" s="7"/>
      <c r="BG131" s="7"/>
      <c r="BH131" s="7"/>
      <c r="BI131" s="7"/>
      <c r="BJ131" s="7"/>
      <c r="BK131" s="7"/>
      <c r="BL131" s="7"/>
      <c r="BM131" s="7"/>
      <c r="BN131" s="7"/>
      <c r="BO131" s="7"/>
      <c r="BP131" s="7"/>
      <c r="BQ131" s="7"/>
    </row>
    <row r="132" spans="1:69" s="13" customFormat="1" ht="33" customHeight="1">
      <c r="A132" s="1632"/>
      <c r="B132" s="1756"/>
      <c r="C132" s="1637"/>
      <c r="D132" s="1633"/>
      <c r="E132" s="1665"/>
      <c r="F132" s="1665"/>
      <c r="G132" s="1665"/>
      <c r="H132" s="1667"/>
      <c r="I132" s="1602"/>
      <c r="J132" s="1669"/>
      <c r="K132" s="329">
        <v>0.6</v>
      </c>
      <c r="L132" s="593" t="s">
        <v>23</v>
      </c>
      <c r="M132" s="592">
        <v>0</v>
      </c>
      <c r="N132" s="592">
        <v>0</v>
      </c>
      <c r="O132" s="592">
        <v>0</v>
      </c>
      <c r="P132" s="592">
        <v>0</v>
      </c>
      <c r="Q132" s="554"/>
      <c r="R132" s="554"/>
      <c r="S132" s="554"/>
      <c r="T132" s="554"/>
      <c r="U132" s="553"/>
      <c r="V132" s="1323"/>
      <c r="W132" s="1323"/>
      <c r="X132" s="1323"/>
      <c r="Y132" s="1323"/>
      <c r="Z132" s="1571"/>
      <c r="AA132" s="1571"/>
      <c r="AB132" s="1571"/>
      <c r="AR132" s="7"/>
      <c r="AS132" s="7"/>
      <c r="AT132" s="7"/>
      <c r="AU132" s="7"/>
      <c r="AV132" s="7"/>
      <c r="AW132" s="7"/>
      <c r="AX132" s="7"/>
      <c r="AY132" s="7"/>
      <c r="AZ132" s="7"/>
      <c r="BA132" s="7"/>
      <c r="BB132" s="7"/>
      <c r="BC132" s="7"/>
      <c r="BD132" s="7"/>
      <c r="BE132" s="7"/>
      <c r="BF132" s="7"/>
      <c r="BG132" s="7"/>
      <c r="BH132" s="7"/>
      <c r="BI132" s="7"/>
      <c r="BJ132" s="7"/>
      <c r="BK132" s="7"/>
      <c r="BL132" s="7"/>
      <c r="BM132" s="7"/>
      <c r="BN132" s="7"/>
      <c r="BO132" s="7"/>
      <c r="BP132" s="7"/>
      <c r="BQ132" s="7"/>
    </row>
    <row r="133" spans="1:69" s="13" customFormat="1" ht="34.9" customHeight="1">
      <c r="A133" s="1632"/>
      <c r="B133" s="1756"/>
      <c r="C133" s="1637"/>
      <c r="D133" s="1633"/>
      <c r="E133" s="1665"/>
      <c r="F133" s="1665"/>
      <c r="G133" s="1665"/>
      <c r="H133" s="1667"/>
      <c r="I133" s="1602"/>
      <c r="J133" s="1668" t="s">
        <v>523</v>
      </c>
      <c r="K133" s="328">
        <v>0.25</v>
      </c>
      <c r="L133" s="596" t="s">
        <v>22</v>
      </c>
      <c r="M133" s="595">
        <v>0</v>
      </c>
      <c r="N133" s="595">
        <v>0.25</v>
      </c>
      <c r="O133" s="594">
        <v>0.5</v>
      </c>
      <c r="P133" s="594">
        <v>1</v>
      </c>
      <c r="Q133" s="558">
        <f t="shared" ref="Q133:Q144" si="25">+SUM(M133:M133)*K133</f>
        <v>0</v>
      </c>
      <c r="R133" s="558">
        <f t="shared" ref="R133:R144" si="26">+SUM(N133:N133)*K133</f>
        <v>6.25E-2</v>
      </c>
      <c r="S133" s="558">
        <f t="shared" ref="S133:S144" si="27">+SUM(O133:O133)*K133</f>
        <v>0.125</v>
      </c>
      <c r="T133" s="558">
        <f t="shared" ref="T133:T144" si="28">+SUM(P133:P133)*K133</f>
        <v>0.25</v>
      </c>
      <c r="U133" s="557">
        <f t="shared" ref="U133:U144" si="29">+MAX(Q133:T133)</f>
        <v>0.25</v>
      </c>
      <c r="V133" s="1323"/>
      <c r="W133" s="1323"/>
      <c r="X133" s="1323"/>
      <c r="Y133" s="1323"/>
      <c r="Z133" s="1571"/>
      <c r="AA133" s="1571"/>
      <c r="AB133" s="1571"/>
      <c r="AR133" s="7"/>
      <c r="AS133" s="7"/>
      <c r="AT133" s="7"/>
      <c r="AU133" s="7"/>
      <c r="AV133" s="7"/>
      <c r="AW133" s="7"/>
      <c r="AX133" s="7"/>
      <c r="AY133" s="7"/>
      <c r="AZ133" s="7"/>
      <c r="BA133" s="7"/>
      <c r="BB133" s="7"/>
      <c r="BC133" s="7"/>
      <c r="BD133" s="7"/>
      <c r="BE133" s="7"/>
      <c r="BF133" s="7"/>
      <c r="BG133" s="7"/>
      <c r="BH133" s="7"/>
      <c r="BI133" s="7"/>
      <c r="BJ133" s="7"/>
      <c r="BK133" s="7"/>
      <c r="BL133" s="7"/>
      <c r="BM133" s="7"/>
      <c r="BN133" s="7"/>
      <c r="BO133" s="7"/>
      <c r="BP133" s="7"/>
      <c r="BQ133" s="7"/>
    </row>
    <row r="134" spans="1:69" s="13" customFormat="1" ht="25.9" customHeight="1">
      <c r="A134" s="1632"/>
      <c r="B134" s="1756"/>
      <c r="C134" s="1637"/>
      <c r="D134" s="1633"/>
      <c r="E134" s="1665"/>
      <c r="F134" s="1665"/>
      <c r="G134" s="1665"/>
      <c r="H134" s="1667"/>
      <c r="I134" s="1602"/>
      <c r="J134" s="1670"/>
      <c r="K134" s="329">
        <v>0.25</v>
      </c>
      <c r="L134" s="593" t="s">
        <v>23</v>
      </c>
      <c r="M134" s="592">
        <v>0</v>
      </c>
      <c r="N134" s="592">
        <v>0</v>
      </c>
      <c r="O134" s="592">
        <v>0</v>
      </c>
      <c r="P134" s="592">
        <v>0</v>
      </c>
      <c r="Q134" s="554">
        <f t="shared" si="25"/>
        <v>0</v>
      </c>
      <c r="R134" s="554">
        <f t="shared" si="26"/>
        <v>0</v>
      </c>
      <c r="S134" s="554">
        <f t="shared" si="27"/>
        <v>0</v>
      </c>
      <c r="T134" s="554">
        <f t="shared" si="28"/>
        <v>0</v>
      </c>
      <c r="U134" s="553">
        <f t="shared" si="29"/>
        <v>0</v>
      </c>
      <c r="V134" s="1323"/>
      <c r="W134" s="1323"/>
      <c r="X134" s="1323"/>
      <c r="Y134" s="1323"/>
      <c r="Z134" s="1571"/>
      <c r="AA134" s="1571"/>
      <c r="AB134" s="1571"/>
      <c r="AR134" s="7"/>
      <c r="AS134" s="7"/>
      <c r="AT134" s="7"/>
      <c r="AU134" s="7"/>
      <c r="AV134" s="7"/>
      <c r="AW134" s="7"/>
      <c r="AX134" s="7"/>
      <c r="AY134" s="7"/>
      <c r="AZ134" s="7"/>
      <c r="BA134" s="7"/>
      <c r="BB134" s="7"/>
      <c r="BC134" s="7"/>
      <c r="BD134" s="7"/>
      <c r="BE134" s="7"/>
      <c r="BF134" s="7"/>
      <c r="BG134" s="7"/>
      <c r="BH134" s="7"/>
      <c r="BI134" s="7"/>
      <c r="BJ134" s="7"/>
      <c r="BK134" s="7"/>
      <c r="BL134" s="7"/>
      <c r="BM134" s="7"/>
      <c r="BN134" s="7"/>
      <c r="BO134" s="7"/>
      <c r="BP134" s="7"/>
      <c r="BQ134" s="7"/>
    </row>
    <row r="135" spans="1:69" s="13" customFormat="1" ht="45" customHeight="1">
      <c r="A135" s="1632"/>
      <c r="B135" s="1756"/>
      <c r="C135" s="1637"/>
      <c r="D135" s="1636" t="s">
        <v>398</v>
      </c>
      <c r="E135" s="1661" t="s">
        <v>531</v>
      </c>
      <c r="F135" s="1662">
        <v>137</v>
      </c>
      <c r="G135" s="1662" t="s">
        <v>532</v>
      </c>
      <c r="H135" s="1663" t="s">
        <v>533</v>
      </c>
      <c r="I135" s="1596">
        <f>+MAX(V135:Y142)</f>
        <v>0</v>
      </c>
      <c r="J135" s="1656" t="s">
        <v>527</v>
      </c>
      <c r="K135" s="333">
        <v>0.2</v>
      </c>
      <c r="L135" s="596" t="s">
        <v>22</v>
      </c>
      <c r="M135" s="595">
        <v>0.25</v>
      </c>
      <c r="N135" s="595">
        <v>0.5</v>
      </c>
      <c r="O135" s="595">
        <v>0.75</v>
      </c>
      <c r="P135" s="594">
        <v>1</v>
      </c>
      <c r="Q135" s="558">
        <f t="shared" si="25"/>
        <v>0.05</v>
      </c>
      <c r="R135" s="558">
        <f t="shared" si="26"/>
        <v>0.1</v>
      </c>
      <c r="S135" s="558">
        <f t="shared" si="27"/>
        <v>0.15000000000000002</v>
      </c>
      <c r="T135" s="558">
        <f t="shared" si="28"/>
        <v>0.2</v>
      </c>
      <c r="U135" s="557">
        <f t="shared" si="29"/>
        <v>0.2</v>
      </c>
      <c r="V135" s="1322">
        <f>+Q136+Q142</f>
        <v>0</v>
      </c>
      <c r="W135" s="1322">
        <f>+R136+R142</f>
        <v>0</v>
      </c>
      <c r="X135" s="1322">
        <f>+S136+S142</f>
        <v>0</v>
      </c>
      <c r="Y135" s="1322">
        <f>+T136+T142</f>
        <v>0</v>
      </c>
      <c r="Z135" s="1571"/>
      <c r="AA135" s="1571"/>
      <c r="AB135" s="1571"/>
      <c r="AR135" s="7"/>
      <c r="AS135" s="7"/>
      <c r="AT135" s="7"/>
      <c r="AU135" s="7"/>
      <c r="AV135" s="7"/>
      <c r="AW135" s="7"/>
      <c r="AX135" s="7"/>
      <c r="AY135" s="7"/>
      <c r="AZ135" s="7"/>
      <c r="BA135" s="7"/>
      <c r="BB135" s="7"/>
      <c r="BC135" s="7"/>
      <c r="BD135" s="7"/>
      <c r="BE135" s="7"/>
      <c r="BF135" s="7"/>
      <c r="BG135" s="7"/>
      <c r="BH135" s="7"/>
      <c r="BI135" s="7"/>
      <c r="BJ135" s="7"/>
      <c r="BK135" s="7"/>
      <c r="BL135" s="7"/>
      <c r="BM135" s="7"/>
      <c r="BN135" s="7"/>
      <c r="BO135" s="7"/>
      <c r="BP135" s="7"/>
      <c r="BQ135" s="7"/>
    </row>
    <row r="136" spans="1:69" s="13" customFormat="1" ht="36" customHeight="1">
      <c r="A136" s="1632"/>
      <c r="B136" s="1756"/>
      <c r="C136" s="1637"/>
      <c r="D136" s="1637"/>
      <c r="E136" s="1661"/>
      <c r="F136" s="1662"/>
      <c r="G136" s="1662"/>
      <c r="H136" s="1663"/>
      <c r="I136" s="1602"/>
      <c r="J136" s="1656"/>
      <c r="K136" s="332">
        <v>0.2</v>
      </c>
      <c r="L136" s="593" t="s">
        <v>23</v>
      </c>
      <c r="M136" s="592">
        <v>0</v>
      </c>
      <c r="N136" s="592">
        <v>0</v>
      </c>
      <c r="O136" s="592">
        <v>0</v>
      </c>
      <c r="P136" s="592">
        <v>0</v>
      </c>
      <c r="Q136" s="554">
        <f t="shared" si="25"/>
        <v>0</v>
      </c>
      <c r="R136" s="554">
        <f t="shared" si="26"/>
        <v>0</v>
      </c>
      <c r="S136" s="554">
        <f t="shared" si="27"/>
        <v>0</v>
      </c>
      <c r="T136" s="554">
        <f t="shared" si="28"/>
        <v>0</v>
      </c>
      <c r="U136" s="553">
        <f t="shared" si="29"/>
        <v>0</v>
      </c>
      <c r="V136" s="1323"/>
      <c r="W136" s="1323"/>
      <c r="X136" s="1323"/>
      <c r="Y136" s="1323"/>
      <c r="Z136" s="1571"/>
      <c r="AA136" s="1571"/>
      <c r="AB136" s="1571"/>
      <c r="AR136" s="7"/>
      <c r="AS136" s="7"/>
      <c r="AT136" s="7"/>
      <c r="AU136" s="7"/>
      <c r="AV136" s="7"/>
      <c r="AW136" s="7"/>
      <c r="AX136" s="7"/>
      <c r="AY136" s="7"/>
      <c r="AZ136" s="7"/>
      <c r="BA136" s="7"/>
      <c r="BB136" s="7"/>
      <c r="BC136" s="7"/>
      <c r="BD136" s="7"/>
      <c r="BE136" s="7"/>
      <c r="BF136" s="7"/>
      <c r="BG136" s="7"/>
      <c r="BH136" s="7"/>
      <c r="BI136" s="7"/>
      <c r="BJ136" s="7"/>
      <c r="BK136" s="7"/>
      <c r="BL136" s="7"/>
      <c r="BM136" s="7"/>
      <c r="BN136" s="7"/>
      <c r="BO136" s="7"/>
      <c r="BP136" s="7"/>
      <c r="BQ136" s="7"/>
    </row>
    <row r="137" spans="1:69" s="13" customFormat="1" ht="36" customHeight="1">
      <c r="A137" s="1632"/>
      <c r="B137" s="1756"/>
      <c r="C137" s="1637"/>
      <c r="D137" s="1637"/>
      <c r="E137" s="1661"/>
      <c r="F137" s="1662"/>
      <c r="G137" s="1662"/>
      <c r="H137" s="1663"/>
      <c r="I137" s="1602"/>
      <c r="J137" s="1660" t="s">
        <v>528</v>
      </c>
      <c r="K137" s="333">
        <v>0.2</v>
      </c>
      <c r="L137" s="596" t="s">
        <v>22</v>
      </c>
      <c r="M137" s="595">
        <v>0</v>
      </c>
      <c r="N137" s="595">
        <v>0.5</v>
      </c>
      <c r="O137" s="595">
        <v>0.5</v>
      </c>
      <c r="P137" s="594">
        <v>1</v>
      </c>
      <c r="Q137" s="558">
        <f t="shared" si="25"/>
        <v>0</v>
      </c>
      <c r="R137" s="558">
        <f t="shared" si="26"/>
        <v>0.1</v>
      </c>
      <c r="S137" s="558">
        <f t="shared" si="27"/>
        <v>0.1</v>
      </c>
      <c r="T137" s="558">
        <f t="shared" si="28"/>
        <v>0.2</v>
      </c>
      <c r="U137" s="557">
        <f t="shared" si="29"/>
        <v>0.2</v>
      </c>
      <c r="V137" s="1323"/>
      <c r="W137" s="1323"/>
      <c r="X137" s="1323"/>
      <c r="Y137" s="1323"/>
      <c r="Z137" s="1571"/>
      <c r="AA137" s="1571"/>
      <c r="AB137" s="1571"/>
      <c r="AR137" s="7"/>
      <c r="AS137" s="7"/>
      <c r="AT137" s="7"/>
      <c r="AU137" s="7"/>
      <c r="AV137" s="7"/>
      <c r="AW137" s="7"/>
      <c r="AX137" s="7"/>
      <c r="AY137" s="7"/>
      <c r="AZ137" s="7"/>
      <c r="BA137" s="7"/>
      <c r="BB137" s="7"/>
      <c r="BC137" s="7"/>
      <c r="BD137" s="7"/>
      <c r="BE137" s="7"/>
      <c r="BF137" s="7"/>
      <c r="BG137" s="7"/>
      <c r="BH137" s="7"/>
      <c r="BI137" s="7"/>
      <c r="BJ137" s="7"/>
      <c r="BK137" s="7"/>
      <c r="BL137" s="7"/>
      <c r="BM137" s="7"/>
      <c r="BN137" s="7"/>
      <c r="BO137" s="7"/>
      <c r="BP137" s="7"/>
      <c r="BQ137" s="7"/>
    </row>
    <row r="138" spans="1:69" s="13" customFormat="1" ht="36" customHeight="1">
      <c r="A138" s="1632"/>
      <c r="B138" s="1756"/>
      <c r="C138" s="1637"/>
      <c r="D138" s="1637"/>
      <c r="E138" s="1661"/>
      <c r="F138" s="1662"/>
      <c r="G138" s="1662"/>
      <c r="H138" s="1663"/>
      <c r="I138" s="1602"/>
      <c r="J138" s="1660"/>
      <c r="K138" s="332">
        <v>0.2</v>
      </c>
      <c r="L138" s="593" t="s">
        <v>23</v>
      </c>
      <c r="M138" s="555">
        <v>0</v>
      </c>
      <c r="N138" s="555">
        <v>0</v>
      </c>
      <c r="O138" s="555">
        <v>0</v>
      </c>
      <c r="P138" s="555">
        <v>0</v>
      </c>
      <c r="Q138" s="554">
        <f t="shared" si="25"/>
        <v>0</v>
      </c>
      <c r="R138" s="554">
        <f t="shared" si="26"/>
        <v>0</v>
      </c>
      <c r="S138" s="554">
        <f t="shared" si="27"/>
        <v>0</v>
      </c>
      <c r="T138" s="554">
        <f t="shared" si="28"/>
        <v>0</v>
      </c>
      <c r="U138" s="553">
        <f t="shared" si="29"/>
        <v>0</v>
      </c>
      <c r="V138" s="1323"/>
      <c r="W138" s="1323"/>
      <c r="X138" s="1323"/>
      <c r="Y138" s="1323"/>
      <c r="Z138" s="1571"/>
      <c r="AA138" s="1571"/>
      <c r="AB138" s="1571"/>
      <c r="AR138" s="7"/>
      <c r="AS138" s="7"/>
      <c r="AT138" s="7"/>
      <c r="AU138" s="7"/>
      <c r="AV138" s="7"/>
      <c r="AW138" s="7"/>
      <c r="AX138" s="7"/>
      <c r="AY138" s="7"/>
      <c r="AZ138" s="7"/>
      <c r="BA138" s="7"/>
      <c r="BB138" s="7"/>
      <c r="BC138" s="7"/>
      <c r="BD138" s="7"/>
      <c r="BE138" s="7"/>
      <c r="BF138" s="7"/>
      <c r="BG138" s="7"/>
      <c r="BH138" s="7"/>
      <c r="BI138" s="7"/>
      <c r="BJ138" s="7"/>
      <c r="BK138" s="7"/>
      <c r="BL138" s="7"/>
      <c r="BM138" s="7"/>
      <c r="BN138" s="7"/>
      <c r="BO138" s="7"/>
      <c r="BP138" s="7"/>
      <c r="BQ138" s="7"/>
    </row>
    <row r="139" spans="1:69" s="13" customFormat="1" ht="36" customHeight="1">
      <c r="A139" s="1632"/>
      <c r="B139" s="1756"/>
      <c r="C139" s="1637"/>
      <c r="D139" s="1637"/>
      <c r="E139" s="1661"/>
      <c r="F139" s="1662"/>
      <c r="G139" s="1662"/>
      <c r="H139" s="1663"/>
      <c r="I139" s="1602"/>
      <c r="J139" s="1656" t="s">
        <v>529</v>
      </c>
      <c r="K139" s="333">
        <v>0.55000000000000004</v>
      </c>
      <c r="L139" s="596" t="s">
        <v>22</v>
      </c>
      <c r="M139" s="595">
        <v>0.25</v>
      </c>
      <c r="N139" s="595">
        <v>0.5</v>
      </c>
      <c r="O139" s="595">
        <v>0.75</v>
      </c>
      <c r="P139" s="594">
        <v>1</v>
      </c>
      <c r="Q139" s="558">
        <f t="shared" si="25"/>
        <v>0.13750000000000001</v>
      </c>
      <c r="R139" s="558">
        <f t="shared" si="26"/>
        <v>0.27500000000000002</v>
      </c>
      <c r="S139" s="558">
        <f t="shared" si="27"/>
        <v>0.41250000000000003</v>
      </c>
      <c r="T139" s="558">
        <f t="shared" si="28"/>
        <v>0.55000000000000004</v>
      </c>
      <c r="U139" s="557">
        <f t="shared" si="29"/>
        <v>0.55000000000000004</v>
      </c>
      <c r="V139" s="1323"/>
      <c r="W139" s="1323"/>
      <c r="X139" s="1323"/>
      <c r="Y139" s="1323"/>
      <c r="Z139" s="1571"/>
      <c r="AA139" s="1571"/>
      <c r="AB139" s="1571"/>
      <c r="AR139" s="7"/>
      <c r="AS139" s="7"/>
      <c r="AT139" s="7"/>
      <c r="AU139" s="7"/>
      <c r="AV139" s="7"/>
      <c r="AW139" s="7"/>
      <c r="AX139" s="7"/>
      <c r="AY139" s="7"/>
      <c r="AZ139" s="7"/>
      <c r="BA139" s="7"/>
      <c r="BB139" s="7"/>
      <c r="BC139" s="7"/>
      <c r="BD139" s="7"/>
      <c r="BE139" s="7"/>
      <c r="BF139" s="7"/>
      <c r="BG139" s="7"/>
      <c r="BH139" s="7"/>
      <c r="BI139" s="7"/>
      <c r="BJ139" s="7"/>
      <c r="BK139" s="7"/>
      <c r="BL139" s="7"/>
      <c r="BM139" s="7"/>
      <c r="BN139" s="7"/>
      <c r="BO139" s="7"/>
      <c r="BP139" s="7"/>
      <c r="BQ139" s="7"/>
    </row>
    <row r="140" spans="1:69" s="13" customFormat="1" ht="36" customHeight="1">
      <c r="A140" s="1632"/>
      <c r="B140" s="1756"/>
      <c r="C140" s="1637"/>
      <c r="D140" s="1637"/>
      <c r="E140" s="1661"/>
      <c r="F140" s="1662"/>
      <c r="G140" s="1662"/>
      <c r="H140" s="1663"/>
      <c r="I140" s="1602"/>
      <c r="J140" s="1656"/>
      <c r="K140" s="332">
        <v>0.55000000000000004</v>
      </c>
      <c r="L140" s="593" t="s">
        <v>23</v>
      </c>
      <c r="M140" s="555">
        <v>0</v>
      </c>
      <c r="N140" s="555">
        <v>0</v>
      </c>
      <c r="O140" s="555">
        <v>0</v>
      </c>
      <c r="P140" s="555">
        <v>0</v>
      </c>
      <c r="Q140" s="554">
        <f t="shared" si="25"/>
        <v>0</v>
      </c>
      <c r="R140" s="554">
        <f t="shared" si="26"/>
        <v>0</v>
      </c>
      <c r="S140" s="554">
        <f t="shared" si="27"/>
        <v>0</v>
      </c>
      <c r="T140" s="554">
        <f t="shared" si="28"/>
        <v>0</v>
      </c>
      <c r="U140" s="553">
        <f t="shared" si="29"/>
        <v>0</v>
      </c>
      <c r="V140" s="1323"/>
      <c r="W140" s="1323"/>
      <c r="X140" s="1323"/>
      <c r="Y140" s="1323"/>
      <c r="Z140" s="1571"/>
      <c r="AA140" s="1571"/>
      <c r="AB140" s="1571"/>
      <c r="AR140" s="7"/>
      <c r="AS140" s="7"/>
      <c r="AT140" s="7"/>
      <c r="AU140" s="7"/>
      <c r="AV140" s="7"/>
      <c r="AW140" s="7"/>
      <c r="AX140" s="7"/>
      <c r="AY140" s="7"/>
      <c r="AZ140" s="7"/>
      <c r="BA140" s="7"/>
      <c r="BB140" s="7"/>
      <c r="BC140" s="7"/>
      <c r="BD140" s="7"/>
      <c r="BE140" s="7"/>
      <c r="BF140" s="7"/>
      <c r="BG140" s="7"/>
      <c r="BH140" s="7"/>
      <c r="BI140" s="7"/>
      <c r="BJ140" s="7"/>
      <c r="BK140" s="7"/>
      <c r="BL140" s="7"/>
      <c r="BM140" s="7"/>
      <c r="BN140" s="7"/>
      <c r="BO140" s="7"/>
      <c r="BP140" s="7"/>
      <c r="BQ140" s="7"/>
    </row>
    <row r="141" spans="1:69" s="13" customFormat="1" ht="49.9" customHeight="1">
      <c r="A141" s="1632"/>
      <c r="B141" s="1756"/>
      <c r="C141" s="1637"/>
      <c r="D141" s="1637"/>
      <c r="E141" s="1661"/>
      <c r="F141" s="1662"/>
      <c r="G141" s="1662"/>
      <c r="H141" s="1663"/>
      <c r="I141" s="1602"/>
      <c r="J141" s="1660" t="s">
        <v>530</v>
      </c>
      <c r="K141" s="333">
        <v>0.05</v>
      </c>
      <c r="L141" s="596" t="s">
        <v>22</v>
      </c>
      <c r="M141" s="595">
        <v>0.25</v>
      </c>
      <c r="N141" s="595">
        <v>0.5</v>
      </c>
      <c r="O141" s="595">
        <v>0.75</v>
      </c>
      <c r="P141" s="594">
        <v>1</v>
      </c>
      <c r="Q141" s="558">
        <f t="shared" si="25"/>
        <v>1.2500000000000001E-2</v>
      </c>
      <c r="R141" s="558">
        <f t="shared" si="26"/>
        <v>2.5000000000000001E-2</v>
      </c>
      <c r="S141" s="558">
        <f t="shared" si="27"/>
        <v>3.7500000000000006E-2</v>
      </c>
      <c r="T141" s="558">
        <f t="shared" si="28"/>
        <v>0.05</v>
      </c>
      <c r="U141" s="557">
        <f t="shared" si="29"/>
        <v>0.05</v>
      </c>
      <c r="V141" s="1323"/>
      <c r="W141" s="1323"/>
      <c r="X141" s="1323"/>
      <c r="Y141" s="1323"/>
      <c r="Z141" s="1571"/>
      <c r="AA141" s="1571"/>
      <c r="AB141" s="1571"/>
      <c r="AR141" s="7"/>
      <c r="AS141" s="7"/>
      <c r="AT141" s="7"/>
      <c r="AU141" s="7"/>
      <c r="AV141" s="7"/>
      <c r="AW141" s="7"/>
      <c r="AX141" s="7"/>
      <c r="AY141" s="7"/>
      <c r="AZ141" s="7"/>
      <c r="BA141" s="7"/>
      <c r="BB141" s="7"/>
      <c r="BC141" s="7"/>
      <c r="BD141" s="7"/>
      <c r="BE141" s="7"/>
      <c r="BF141" s="7"/>
      <c r="BG141" s="7"/>
      <c r="BH141" s="7"/>
      <c r="BI141" s="7"/>
      <c r="BJ141" s="7"/>
      <c r="BK141" s="7"/>
      <c r="BL141" s="7"/>
      <c r="BM141" s="7"/>
      <c r="BN141" s="7"/>
      <c r="BO141" s="7"/>
      <c r="BP141" s="7"/>
      <c r="BQ141" s="7"/>
    </row>
    <row r="142" spans="1:69" s="13" customFormat="1" ht="31.9" customHeight="1">
      <c r="A142" s="1632"/>
      <c r="B142" s="1756"/>
      <c r="C142" s="1637"/>
      <c r="D142" s="1638"/>
      <c r="E142" s="1661"/>
      <c r="F142" s="1662"/>
      <c r="G142" s="1662"/>
      <c r="H142" s="1663"/>
      <c r="I142" s="1602"/>
      <c r="J142" s="1660"/>
      <c r="K142" s="332">
        <v>0.05</v>
      </c>
      <c r="L142" s="593" t="s">
        <v>23</v>
      </c>
      <c r="M142" s="592">
        <v>0</v>
      </c>
      <c r="N142" s="592">
        <v>0</v>
      </c>
      <c r="O142" s="592">
        <v>0</v>
      </c>
      <c r="P142" s="592">
        <v>0</v>
      </c>
      <c r="Q142" s="554">
        <f t="shared" si="25"/>
        <v>0</v>
      </c>
      <c r="R142" s="554">
        <f t="shared" si="26"/>
        <v>0</v>
      </c>
      <c r="S142" s="554">
        <f t="shared" si="27"/>
        <v>0</v>
      </c>
      <c r="T142" s="554">
        <f t="shared" si="28"/>
        <v>0</v>
      </c>
      <c r="U142" s="553">
        <f t="shared" si="29"/>
        <v>0</v>
      </c>
      <c r="V142" s="1323"/>
      <c r="W142" s="1323"/>
      <c r="X142" s="1323"/>
      <c r="Y142" s="1323"/>
      <c r="Z142" s="1571"/>
      <c r="AA142" s="1571"/>
      <c r="AB142" s="1571"/>
      <c r="AR142" s="7"/>
      <c r="AS142" s="7"/>
      <c r="AT142" s="7"/>
      <c r="AU142" s="7"/>
      <c r="AV142" s="7"/>
      <c r="AW142" s="7"/>
      <c r="AX142" s="7"/>
      <c r="AY142" s="7"/>
      <c r="AZ142" s="7"/>
      <c r="BA142" s="7"/>
      <c r="BB142" s="7"/>
      <c r="BC142" s="7"/>
      <c r="BD142" s="7"/>
      <c r="BE142" s="7"/>
      <c r="BF142" s="7"/>
      <c r="BG142" s="7"/>
      <c r="BH142" s="7"/>
      <c r="BI142" s="7"/>
      <c r="BJ142" s="7"/>
      <c r="BK142" s="7"/>
      <c r="BL142" s="7"/>
      <c r="BM142" s="7"/>
      <c r="BN142" s="7"/>
      <c r="BO142" s="7"/>
      <c r="BP142" s="7"/>
      <c r="BQ142" s="7"/>
    </row>
    <row r="143" spans="1:69" s="13" customFormat="1" ht="49.9" customHeight="1">
      <c r="A143" s="1632" t="s">
        <v>399</v>
      </c>
      <c r="B143" s="1756"/>
      <c r="C143" s="1637"/>
      <c r="D143" s="1633" t="s">
        <v>400</v>
      </c>
      <c r="E143" s="1688" t="s">
        <v>617</v>
      </c>
      <c r="F143" s="1691">
        <v>138</v>
      </c>
      <c r="G143" s="1653" t="s">
        <v>618</v>
      </c>
      <c r="H143" s="804" t="s">
        <v>366</v>
      </c>
      <c r="I143" s="1650">
        <v>0</v>
      </c>
      <c r="J143" s="1651" t="s">
        <v>619</v>
      </c>
      <c r="K143" s="308">
        <v>0.2</v>
      </c>
      <c r="L143" s="565" t="s">
        <v>22</v>
      </c>
      <c r="M143" s="564">
        <v>0.25</v>
      </c>
      <c r="N143" s="564">
        <v>0.5</v>
      </c>
      <c r="O143" s="564">
        <v>0.75</v>
      </c>
      <c r="P143" s="566">
        <v>1</v>
      </c>
      <c r="Q143" s="558">
        <f t="shared" si="25"/>
        <v>0.05</v>
      </c>
      <c r="R143" s="558">
        <f t="shared" si="26"/>
        <v>0.1</v>
      </c>
      <c r="S143" s="558">
        <f t="shared" si="27"/>
        <v>0.15000000000000002</v>
      </c>
      <c r="T143" s="558">
        <f t="shared" si="28"/>
        <v>0.2</v>
      </c>
      <c r="U143" s="557">
        <f t="shared" si="29"/>
        <v>0.2</v>
      </c>
      <c r="V143" s="1322">
        <v>0</v>
      </c>
      <c r="W143" s="1322">
        <v>0</v>
      </c>
      <c r="X143" s="1322">
        <v>0</v>
      </c>
      <c r="Y143" s="1322">
        <f>+T144+T150+T152</f>
        <v>0</v>
      </c>
      <c r="Z143" s="1570" t="s">
        <v>401</v>
      </c>
      <c r="AA143" s="952" t="s">
        <v>401</v>
      </c>
      <c r="AB143" s="1571"/>
      <c r="AR143" s="7"/>
      <c r="AS143" s="7"/>
      <c r="AT143" s="7"/>
      <c r="AU143" s="7"/>
      <c r="AV143" s="7"/>
      <c r="AW143" s="7"/>
      <c r="AX143" s="7"/>
      <c r="AY143" s="7"/>
      <c r="AZ143" s="7"/>
      <c r="BA143" s="7"/>
      <c r="BB143" s="7"/>
      <c r="BC143" s="7"/>
      <c r="BD143" s="7"/>
      <c r="BE143" s="7"/>
      <c r="BF143" s="7"/>
      <c r="BG143" s="7"/>
      <c r="BH143" s="7"/>
      <c r="BI143" s="7"/>
      <c r="BJ143" s="7"/>
      <c r="BK143" s="7"/>
      <c r="BL143" s="7"/>
      <c r="BM143" s="7"/>
      <c r="BN143" s="7"/>
      <c r="BO143" s="7"/>
      <c r="BP143" s="7"/>
      <c r="BQ143" s="7"/>
    </row>
    <row r="144" spans="1:69" s="13" customFormat="1" ht="24.6" customHeight="1">
      <c r="A144" s="1632"/>
      <c r="B144" s="1756"/>
      <c r="C144" s="1637"/>
      <c r="D144" s="1633"/>
      <c r="E144" s="1689"/>
      <c r="F144" s="1692"/>
      <c r="G144" s="1654"/>
      <c r="H144" s="805"/>
      <c r="I144" s="1650"/>
      <c r="J144" s="1652"/>
      <c r="K144" s="309">
        <v>0.2</v>
      </c>
      <c r="L144" s="556" t="s">
        <v>23</v>
      </c>
      <c r="M144" s="555">
        <v>0</v>
      </c>
      <c r="N144" s="555">
        <v>0</v>
      </c>
      <c r="O144" s="555">
        <v>0</v>
      </c>
      <c r="P144" s="555">
        <v>0</v>
      </c>
      <c r="Q144" s="554">
        <f t="shared" si="25"/>
        <v>0</v>
      </c>
      <c r="R144" s="554">
        <f t="shared" si="26"/>
        <v>0</v>
      </c>
      <c r="S144" s="554">
        <f t="shared" si="27"/>
        <v>0</v>
      </c>
      <c r="T144" s="554">
        <f t="shared" si="28"/>
        <v>0</v>
      </c>
      <c r="U144" s="553">
        <f t="shared" si="29"/>
        <v>0</v>
      </c>
      <c r="V144" s="1323"/>
      <c r="W144" s="1323"/>
      <c r="X144" s="1323"/>
      <c r="Y144" s="1323"/>
      <c r="Z144" s="1571"/>
      <c r="AA144" s="953"/>
      <c r="AB144" s="1571"/>
      <c r="AR144" s="7"/>
      <c r="AS144" s="7"/>
      <c r="AT144" s="7"/>
      <c r="AU144" s="7"/>
      <c r="AV144" s="7"/>
      <c r="AW144" s="7"/>
      <c r="AX144" s="7"/>
      <c r="AY144" s="7"/>
      <c r="AZ144" s="7"/>
      <c r="BA144" s="7"/>
      <c r="BB144" s="7"/>
      <c r="BC144" s="7"/>
      <c r="BD144" s="7"/>
      <c r="BE144" s="7"/>
      <c r="BF144" s="7"/>
      <c r="BG144" s="7"/>
      <c r="BH144" s="7"/>
      <c r="BI144" s="7"/>
      <c r="BJ144" s="7"/>
      <c r="BK144" s="7"/>
      <c r="BL144" s="7"/>
      <c r="BM144" s="7"/>
      <c r="BN144" s="7"/>
      <c r="BO144" s="7"/>
      <c r="BP144" s="7"/>
      <c r="BQ144" s="7"/>
    </row>
    <row r="145" spans="1:69" s="13" customFormat="1" ht="24.6" customHeight="1">
      <c r="A145" s="1632"/>
      <c r="B145" s="1756"/>
      <c r="C145" s="1637"/>
      <c r="D145" s="1633"/>
      <c r="E145" s="1689"/>
      <c r="F145" s="1692"/>
      <c r="G145" s="1654"/>
      <c r="H145" s="805"/>
      <c r="I145" s="1650"/>
      <c r="J145" s="1645" t="s">
        <v>620</v>
      </c>
      <c r="K145" s="308">
        <v>0.2</v>
      </c>
      <c r="L145" s="565" t="s">
        <v>22</v>
      </c>
      <c r="M145" s="591">
        <v>0</v>
      </c>
      <c r="N145" s="591">
        <v>0.5</v>
      </c>
      <c r="O145" s="591">
        <v>0.75</v>
      </c>
      <c r="P145" s="590">
        <v>1</v>
      </c>
      <c r="Q145" s="589"/>
      <c r="R145" s="589"/>
      <c r="S145" s="589"/>
      <c r="T145" s="589"/>
      <c r="U145" s="588"/>
      <c r="V145" s="1323"/>
      <c r="W145" s="1323"/>
      <c r="X145" s="1323"/>
      <c r="Y145" s="1323"/>
      <c r="Z145" s="1571"/>
      <c r="AA145" s="953"/>
      <c r="AB145" s="1571"/>
      <c r="AR145" s="7"/>
      <c r="AS145" s="7"/>
      <c r="AT145" s="7"/>
      <c r="AU145" s="7"/>
      <c r="AV145" s="7"/>
      <c r="AW145" s="7"/>
      <c r="AX145" s="7"/>
      <c r="AY145" s="7"/>
      <c r="AZ145" s="7"/>
      <c r="BA145" s="7"/>
      <c r="BB145" s="7"/>
      <c r="BC145" s="7"/>
      <c r="BD145" s="7"/>
      <c r="BE145" s="7"/>
      <c r="BF145" s="7"/>
      <c r="BG145" s="7"/>
      <c r="BH145" s="7"/>
      <c r="BI145" s="7"/>
      <c r="BJ145" s="7"/>
      <c r="BK145" s="7"/>
      <c r="BL145" s="7"/>
      <c r="BM145" s="7"/>
      <c r="BN145" s="7"/>
      <c r="BO145" s="7"/>
      <c r="BP145" s="7"/>
      <c r="BQ145" s="7"/>
    </row>
    <row r="146" spans="1:69" s="13" customFormat="1" ht="25.9" customHeight="1">
      <c r="A146" s="1632"/>
      <c r="B146" s="1756"/>
      <c r="C146" s="1637"/>
      <c r="D146" s="1633"/>
      <c r="E146" s="1689"/>
      <c r="F146" s="1692"/>
      <c r="G146" s="1654"/>
      <c r="H146" s="805"/>
      <c r="I146" s="1650"/>
      <c r="J146" s="1646"/>
      <c r="K146" s="309">
        <v>0.2</v>
      </c>
      <c r="L146" s="556" t="s">
        <v>23</v>
      </c>
      <c r="M146" s="555">
        <v>0</v>
      </c>
      <c r="N146" s="555">
        <v>0</v>
      </c>
      <c r="O146" s="555">
        <v>0</v>
      </c>
      <c r="P146" s="555">
        <v>0</v>
      </c>
      <c r="Q146" s="554">
        <f>+SUM(M146:M146)*K146</f>
        <v>0</v>
      </c>
      <c r="R146" s="554">
        <f>+SUM(N146:N146)*K146</f>
        <v>0</v>
      </c>
      <c r="S146" s="554">
        <f>+SUM(O146:O146)*K146</f>
        <v>0</v>
      </c>
      <c r="T146" s="554">
        <f>+SUM(P146:P146)*K146</f>
        <v>0</v>
      </c>
      <c r="U146" s="553">
        <f>+MAX(Q146:T146)</f>
        <v>0</v>
      </c>
      <c r="V146" s="1323"/>
      <c r="W146" s="1323"/>
      <c r="X146" s="1323"/>
      <c r="Y146" s="1323"/>
      <c r="Z146" s="1571"/>
      <c r="AA146" s="953"/>
      <c r="AB146" s="1571"/>
      <c r="AR146" s="7"/>
      <c r="AS146" s="7"/>
      <c r="AT146" s="7"/>
      <c r="AU146" s="7"/>
      <c r="AV146" s="7"/>
      <c r="AW146" s="7"/>
      <c r="AX146" s="7"/>
      <c r="AY146" s="7"/>
      <c r="AZ146" s="7"/>
      <c r="BA146" s="7"/>
      <c r="BB146" s="7"/>
      <c r="BC146" s="7"/>
      <c r="BD146" s="7"/>
      <c r="BE146" s="7"/>
      <c r="BF146" s="7"/>
      <c r="BG146" s="7"/>
      <c r="BH146" s="7"/>
      <c r="BI146" s="7"/>
      <c r="BJ146" s="7"/>
      <c r="BK146" s="7"/>
      <c r="BL146" s="7"/>
      <c r="BM146" s="7"/>
      <c r="BN146" s="7"/>
      <c r="BO146" s="7"/>
      <c r="BP146" s="7"/>
      <c r="BQ146" s="7"/>
    </row>
    <row r="147" spans="1:69" s="13" customFormat="1" ht="24.6" customHeight="1">
      <c r="A147" s="1632"/>
      <c r="B147" s="1756"/>
      <c r="C147" s="1637"/>
      <c r="D147" s="1633"/>
      <c r="E147" s="1689"/>
      <c r="F147" s="1692"/>
      <c r="G147" s="1654"/>
      <c r="H147" s="805"/>
      <c r="I147" s="1650"/>
      <c r="J147" s="1645" t="s">
        <v>621</v>
      </c>
      <c r="K147" s="308">
        <v>0.2</v>
      </c>
      <c r="L147" s="565" t="s">
        <v>22</v>
      </c>
      <c r="M147" s="591">
        <v>0</v>
      </c>
      <c r="N147" s="591">
        <v>0.4</v>
      </c>
      <c r="O147" s="591">
        <v>0.6</v>
      </c>
      <c r="P147" s="590">
        <v>1</v>
      </c>
      <c r="Q147" s="589"/>
      <c r="R147" s="589"/>
      <c r="S147" s="589"/>
      <c r="T147" s="589"/>
      <c r="U147" s="588"/>
      <c r="V147" s="1323"/>
      <c r="W147" s="1323"/>
      <c r="X147" s="1323"/>
      <c r="Y147" s="1323"/>
      <c r="Z147" s="1571"/>
      <c r="AA147" s="953"/>
      <c r="AB147" s="1571"/>
      <c r="AR147" s="7"/>
      <c r="AS147" s="7"/>
      <c r="AT147" s="7"/>
      <c r="AU147" s="7"/>
      <c r="AV147" s="7"/>
      <c r="AW147" s="7"/>
      <c r="AX147" s="7"/>
      <c r="AY147" s="7"/>
      <c r="AZ147" s="7"/>
      <c r="BA147" s="7"/>
      <c r="BB147" s="7"/>
      <c r="BC147" s="7"/>
      <c r="BD147" s="7"/>
      <c r="BE147" s="7"/>
      <c r="BF147" s="7"/>
      <c r="BG147" s="7"/>
      <c r="BH147" s="7"/>
      <c r="BI147" s="7"/>
      <c r="BJ147" s="7"/>
      <c r="BK147" s="7"/>
      <c r="BL147" s="7"/>
      <c r="BM147" s="7"/>
      <c r="BN147" s="7"/>
      <c r="BO147" s="7"/>
      <c r="BP147" s="7"/>
      <c r="BQ147" s="7"/>
    </row>
    <row r="148" spans="1:69" s="13" customFormat="1" ht="33.6" customHeight="1">
      <c r="A148" s="1632"/>
      <c r="B148" s="1756"/>
      <c r="C148" s="1637"/>
      <c r="D148" s="1633"/>
      <c r="E148" s="1689"/>
      <c r="F148" s="1692"/>
      <c r="G148" s="1654"/>
      <c r="H148" s="805"/>
      <c r="I148" s="1650"/>
      <c r="J148" s="1646"/>
      <c r="K148" s="309">
        <v>0.2</v>
      </c>
      <c r="L148" s="556" t="s">
        <v>23</v>
      </c>
      <c r="M148" s="555">
        <v>0</v>
      </c>
      <c r="N148" s="555">
        <v>0</v>
      </c>
      <c r="O148" s="555">
        <v>0</v>
      </c>
      <c r="P148" s="555">
        <v>0</v>
      </c>
      <c r="Q148" s="554">
        <f t="shared" ref="Q148:Q179" si="30">+SUM(M148:M148)*K148</f>
        <v>0</v>
      </c>
      <c r="R148" s="554">
        <f t="shared" ref="R148:R179" si="31">+SUM(N148:N148)*K148</f>
        <v>0</v>
      </c>
      <c r="S148" s="554">
        <f t="shared" ref="S148:S179" si="32">+SUM(O148:O148)*K148</f>
        <v>0</v>
      </c>
      <c r="T148" s="554">
        <f t="shared" ref="T148:T179" si="33">+SUM(P148:P148)*K148</f>
        <v>0</v>
      </c>
      <c r="U148" s="553">
        <f t="shared" ref="U148:U179" si="34">+MAX(Q148:T148)</f>
        <v>0</v>
      </c>
      <c r="V148" s="1323"/>
      <c r="W148" s="1323"/>
      <c r="X148" s="1323"/>
      <c r="Y148" s="1323"/>
      <c r="Z148" s="1571"/>
      <c r="AA148" s="953"/>
      <c r="AB148" s="1571"/>
      <c r="AR148" s="7"/>
      <c r="AS148" s="7"/>
      <c r="AT148" s="7"/>
      <c r="AU148" s="7"/>
      <c r="AV148" s="7"/>
      <c r="AW148" s="7"/>
      <c r="AX148" s="7"/>
      <c r="AY148" s="7"/>
      <c r="AZ148" s="7"/>
      <c r="BA148" s="7"/>
      <c r="BB148" s="7"/>
      <c r="BC148" s="7"/>
      <c r="BD148" s="7"/>
      <c r="BE148" s="7"/>
      <c r="BF148" s="7"/>
      <c r="BG148" s="7"/>
      <c r="BH148" s="7"/>
      <c r="BI148" s="7"/>
      <c r="BJ148" s="7"/>
      <c r="BK148" s="7"/>
      <c r="BL148" s="7"/>
      <c r="BM148" s="7"/>
      <c r="BN148" s="7"/>
      <c r="BO148" s="7"/>
      <c r="BP148" s="7"/>
      <c r="BQ148" s="7"/>
    </row>
    <row r="149" spans="1:69" s="13" customFormat="1" ht="36" customHeight="1">
      <c r="A149" s="1632"/>
      <c r="B149" s="1756"/>
      <c r="C149" s="1637"/>
      <c r="D149" s="1633"/>
      <c r="E149" s="1689"/>
      <c r="F149" s="1692"/>
      <c r="G149" s="1654"/>
      <c r="H149" s="805"/>
      <c r="I149" s="1650"/>
      <c r="J149" s="1645" t="s">
        <v>622</v>
      </c>
      <c r="K149" s="308">
        <v>0.2</v>
      </c>
      <c r="L149" s="565" t="s">
        <v>22</v>
      </c>
      <c r="M149" s="564">
        <v>0</v>
      </c>
      <c r="N149" s="564">
        <v>0.5</v>
      </c>
      <c r="O149" s="564">
        <v>0.75</v>
      </c>
      <c r="P149" s="566">
        <v>1</v>
      </c>
      <c r="Q149" s="558">
        <f t="shared" si="30"/>
        <v>0</v>
      </c>
      <c r="R149" s="558">
        <f t="shared" si="31"/>
        <v>0.1</v>
      </c>
      <c r="S149" s="558">
        <f t="shared" si="32"/>
        <v>0.15000000000000002</v>
      </c>
      <c r="T149" s="558">
        <f t="shared" si="33"/>
        <v>0.2</v>
      </c>
      <c r="U149" s="557">
        <f t="shared" si="34"/>
        <v>0.2</v>
      </c>
      <c r="V149" s="1323"/>
      <c r="W149" s="1323"/>
      <c r="X149" s="1323"/>
      <c r="Y149" s="1323"/>
      <c r="Z149" s="1571"/>
      <c r="AA149" s="953"/>
      <c r="AB149" s="1571"/>
      <c r="AR149" s="7"/>
      <c r="AS149" s="7"/>
      <c r="AT149" s="7"/>
      <c r="AU149" s="7"/>
      <c r="AV149" s="7"/>
      <c r="AW149" s="7"/>
      <c r="AX149" s="7"/>
      <c r="AY149" s="7"/>
      <c r="AZ149" s="7"/>
      <c r="BA149" s="7"/>
      <c r="BB149" s="7"/>
      <c r="BC149" s="7"/>
      <c r="BD149" s="7"/>
      <c r="BE149" s="7"/>
      <c r="BF149" s="7"/>
      <c r="BG149" s="7"/>
      <c r="BH149" s="7"/>
      <c r="BI149" s="7"/>
      <c r="BJ149" s="7"/>
      <c r="BK149" s="7"/>
      <c r="BL149" s="7"/>
      <c r="BM149" s="7"/>
      <c r="BN149" s="7"/>
      <c r="BO149" s="7"/>
      <c r="BP149" s="7"/>
      <c r="BQ149" s="7"/>
    </row>
    <row r="150" spans="1:69" s="13" customFormat="1" ht="29.25" customHeight="1">
      <c r="A150" s="1632"/>
      <c r="B150" s="1756"/>
      <c r="C150" s="1637"/>
      <c r="D150" s="1633"/>
      <c r="E150" s="1689"/>
      <c r="F150" s="1692"/>
      <c r="G150" s="1654"/>
      <c r="H150" s="805"/>
      <c r="I150" s="1650"/>
      <c r="J150" s="1646"/>
      <c r="K150" s="309">
        <v>0.2</v>
      </c>
      <c r="L150" s="556" t="s">
        <v>23</v>
      </c>
      <c r="M150" s="555">
        <v>0</v>
      </c>
      <c r="N150" s="555">
        <v>0</v>
      </c>
      <c r="O150" s="555">
        <v>0</v>
      </c>
      <c r="P150" s="555">
        <v>0</v>
      </c>
      <c r="Q150" s="554">
        <f t="shared" si="30"/>
        <v>0</v>
      </c>
      <c r="R150" s="554">
        <f t="shared" si="31"/>
        <v>0</v>
      </c>
      <c r="S150" s="554">
        <f t="shared" si="32"/>
        <v>0</v>
      </c>
      <c r="T150" s="554">
        <f t="shared" si="33"/>
        <v>0</v>
      </c>
      <c r="U150" s="553">
        <f t="shared" si="34"/>
        <v>0</v>
      </c>
      <c r="V150" s="1323"/>
      <c r="W150" s="1323"/>
      <c r="X150" s="1323"/>
      <c r="Y150" s="1323"/>
      <c r="Z150" s="1571"/>
      <c r="AA150" s="953"/>
      <c r="AB150" s="1571"/>
      <c r="AR150" s="7"/>
      <c r="AS150" s="7"/>
      <c r="AT150" s="7"/>
      <c r="AU150" s="7"/>
      <c r="AV150" s="7"/>
      <c r="AW150" s="7"/>
      <c r="AX150" s="7"/>
      <c r="AY150" s="7"/>
      <c r="AZ150" s="7"/>
      <c r="BA150" s="7"/>
      <c r="BB150" s="7"/>
      <c r="BC150" s="7"/>
      <c r="BD150" s="7"/>
      <c r="BE150" s="7"/>
      <c r="BF150" s="7"/>
      <c r="BG150" s="7"/>
      <c r="BH150" s="7"/>
      <c r="BI150" s="7"/>
      <c r="BJ150" s="7"/>
      <c r="BK150" s="7"/>
      <c r="BL150" s="7"/>
      <c r="BM150" s="7"/>
      <c r="BN150" s="7"/>
      <c r="BO150" s="7"/>
      <c r="BP150" s="7"/>
      <c r="BQ150" s="7"/>
    </row>
    <row r="151" spans="1:69" s="13" customFormat="1" ht="40.9" customHeight="1">
      <c r="A151" s="1632"/>
      <c r="B151" s="1756"/>
      <c r="C151" s="1637"/>
      <c r="D151" s="1633"/>
      <c r="E151" s="1689"/>
      <c r="F151" s="1692"/>
      <c r="G151" s="1654"/>
      <c r="H151" s="805"/>
      <c r="I151" s="1650"/>
      <c r="J151" s="1645" t="s">
        <v>623</v>
      </c>
      <c r="K151" s="308">
        <v>0.2</v>
      </c>
      <c r="L151" s="565" t="s">
        <v>22</v>
      </c>
      <c r="M151" s="564">
        <v>0.4</v>
      </c>
      <c r="N151" s="564">
        <v>0.6</v>
      </c>
      <c r="O151" s="564">
        <v>0.8</v>
      </c>
      <c r="P151" s="566">
        <v>1</v>
      </c>
      <c r="Q151" s="558">
        <f t="shared" si="30"/>
        <v>8.0000000000000016E-2</v>
      </c>
      <c r="R151" s="558">
        <f t="shared" si="31"/>
        <v>0.12</v>
      </c>
      <c r="S151" s="558">
        <f t="shared" si="32"/>
        <v>0.16000000000000003</v>
      </c>
      <c r="T151" s="558">
        <f t="shared" si="33"/>
        <v>0.2</v>
      </c>
      <c r="U151" s="557">
        <f t="shared" si="34"/>
        <v>0.2</v>
      </c>
      <c r="V151" s="1323"/>
      <c r="W151" s="1323"/>
      <c r="X151" s="1323"/>
      <c r="Y151" s="1323"/>
      <c r="Z151" s="1571"/>
      <c r="AA151" s="953"/>
      <c r="AB151" s="1571"/>
      <c r="AR151" s="7"/>
      <c r="AS151" s="7"/>
      <c r="AT151" s="7"/>
      <c r="AU151" s="7"/>
      <c r="AV151" s="7"/>
      <c r="AW151" s="7"/>
      <c r="AX151" s="7"/>
      <c r="AY151" s="7"/>
      <c r="AZ151" s="7"/>
      <c r="BA151" s="7"/>
      <c r="BB151" s="7"/>
      <c r="BC151" s="7"/>
      <c r="BD151" s="7"/>
      <c r="BE151" s="7"/>
      <c r="BF151" s="7"/>
      <c r="BG151" s="7"/>
      <c r="BH151" s="7"/>
      <c r="BI151" s="7"/>
      <c r="BJ151" s="7"/>
      <c r="BK151" s="7"/>
      <c r="BL151" s="7"/>
      <c r="BM151" s="7"/>
      <c r="BN151" s="7"/>
      <c r="BO151" s="7"/>
      <c r="BP151" s="7"/>
      <c r="BQ151" s="7"/>
    </row>
    <row r="152" spans="1:69" s="13" customFormat="1" ht="31.9" customHeight="1">
      <c r="A152" s="1632"/>
      <c r="B152" s="1756"/>
      <c r="C152" s="1637"/>
      <c r="D152" s="1633"/>
      <c r="E152" s="1690"/>
      <c r="F152" s="1693"/>
      <c r="G152" s="1655"/>
      <c r="H152" s="806"/>
      <c r="I152" s="1650"/>
      <c r="J152" s="1646"/>
      <c r="K152" s="309">
        <v>0.2</v>
      </c>
      <c r="L152" s="556" t="s">
        <v>23</v>
      </c>
      <c r="M152" s="555">
        <v>0</v>
      </c>
      <c r="N152" s="555">
        <v>0</v>
      </c>
      <c r="O152" s="555">
        <v>0</v>
      </c>
      <c r="P152" s="555">
        <v>0</v>
      </c>
      <c r="Q152" s="554">
        <f t="shared" si="30"/>
        <v>0</v>
      </c>
      <c r="R152" s="554">
        <f t="shared" si="31"/>
        <v>0</v>
      </c>
      <c r="S152" s="554">
        <f t="shared" si="32"/>
        <v>0</v>
      </c>
      <c r="T152" s="554">
        <f t="shared" si="33"/>
        <v>0</v>
      </c>
      <c r="U152" s="553">
        <f t="shared" si="34"/>
        <v>0</v>
      </c>
      <c r="V152" s="1323"/>
      <c r="W152" s="1323"/>
      <c r="X152" s="1323"/>
      <c r="Y152" s="1323"/>
      <c r="Z152" s="1571"/>
      <c r="AA152" s="953"/>
      <c r="AB152" s="1571"/>
      <c r="AR152" s="7"/>
      <c r="AS152" s="7"/>
      <c r="AT152" s="7"/>
      <c r="AU152" s="7"/>
      <c r="AV152" s="7"/>
      <c r="AW152" s="7"/>
      <c r="AX152" s="7"/>
      <c r="AY152" s="7"/>
      <c r="AZ152" s="7"/>
      <c r="BA152" s="7"/>
      <c r="BB152" s="7"/>
      <c r="BC152" s="7"/>
      <c r="BD152" s="7"/>
      <c r="BE152" s="7"/>
      <c r="BF152" s="7"/>
      <c r="BG152" s="7"/>
      <c r="BH152" s="7"/>
      <c r="BI152" s="7"/>
      <c r="BJ152" s="7"/>
      <c r="BK152" s="7"/>
      <c r="BL152" s="7"/>
      <c r="BM152" s="7"/>
      <c r="BN152" s="7"/>
      <c r="BO152" s="7"/>
      <c r="BP152" s="7"/>
      <c r="BQ152" s="7"/>
    </row>
    <row r="153" spans="1:69" s="13" customFormat="1" ht="49.9" customHeight="1">
      <c r="A153" s="1632"/>
      <c r="B153" s="1756"/>
      <c r="C153" s="1637"/>
      <c r="D153" s="1633"/>
      <c r="E153" s="1657" t="s">
        <v>1173</v>
      </c>
      <c r="F153" s="1658">
        <v>139</v>
      </c>
      <c r="G153" s="1659" t="s">
        <v>624</v>
      </c>
      <c r="H153" s="1659" t="s">
        <v>625</v>
      </c>
      <c r="I153" s="1596">
        <v>0</v>
      </c>
      <c r="J153" s="1643" t="s">
        <v>626</v>
      </c>
      <c r="K153" s="308">
        <v>0.6</v>
      </c>
      <c r="L153" s="565" t="s">
        <v>22</v>
      </c>
      <c r="M153" s="564">
        <v>0.25</v>
      </c>
      <c r="N153" s="564">
        <v>0.5</v>
      </c>
      <c r="O153" s="564">
        <v>0.75</v>
      </c>
      <c r="P153" s="566">
        <v>1</v>
      </c>
      <c r="Q153" s="558">
        <f t="shared" si="30"/>
        <v>0.15</v>
      </c>
      <c r="R153" s="558">
        <f t="shared" si="31"/>
        <v>0.3</v>
      </c>
      <c r="S153" s="558">
        <f t="shared" si="32"/>
        <v>0.44999999999999996</v>
      </c>
      <c r="T153" s="558">
        <f t="shared" si="33"/>
        <v>0.6</v>
      </c>
      <c r="U153" s="557">
        <f t="shared" si="34"/>
        <v>0.6</v>
      </c>
      <c r="V153" s="1322">
        <v>0</v>
      </c>
      <c r="W153" s="1322">
        <v>0</v>
      </c>
      <c r="X153" s="1322">
        <v>0</v>
      </c>
      <c r="Y153" s="1322">
        <v>0</v>
      </c>
      <c r="Z153" s="1571"/>
      <c r="AA153" s="953"/>
      <c r="AB153" s="1571"/>
      <c r="AR153" s="7"/>
      <c r="AS153" s="7"/>
      <c r="AT153" s="7"/>
      <c r="AU153" s="7"/>
      <c r="AV153" s="7"/>
      <c r="AW153" s="7"/>
      <c r="AX153" s="7"/>
      <c r="AY153" s="7"/>
      <c r="AZ153" s="7"/>
      <c r="BA153" s="7"/>
      <c r="BB153" s="7"/>
      <c r="BC153" s="7"/>
      <c r="BD153" s="7"/>
      <c r="BE153" s="7"/>
      <c r="BF153" s="7"/>
      <c r="BG153" s="7"/>
      <c r="BH153" s="7"/>
      <c r="BI153" s="7"/>
      <c r="BJ153" s="7"/>
      <c r="BK153" s="7"/>
      <c r="BL153" s="7"/>
      <c r="BM153" s="7"/>
      <c r="BN153" s="7"/>
      <c r="BO153" s="7"/>
      <c r="BP153" s="7"/>
      <c r="BQ153" s="7"/>
    </row>
    <row r="154" spans="1:69" s="13" customFormat="1" ht="28.9" customHeight="1">
      <c r="A154" s="1632"/>
      <c r="B154" s="1756"/>
      <c r="C154" s="1637"/>
      <c r="D154" s="1633"/>
      <c r="E154" s="1657"/>
      <c r="F154" s="1658"/>
      <c r="G154" s="1659"/>
      <c r="H154" s="1659"/>
      <c r="I154" s="1602"/>
      <c r="J154" s="1644"/>
      <c r="K154" s="309">
        <v>0.6</v>
      </c>
      <c r="L154" s="556" t="s">
        <v>23</v>
      </c>
      <c r="M154" s="555">
        <v>0</v>
      </c>
      <c r="N154" s="555">
        <v>0</v>
      </c>
      <c r="O154" s="555">
        <v>0</v>
      </c>
      <c r="P154" s="555">
        <v>0</v>
      </c>
      <c r="Q154" s="554">
        <f t="shared" si="30"/>
        <v>0</v>
      </c>
      <c r="R154" s="554">
        <f t="shared" si="31"/>
        <v>0</v>
      </c>
      <c r="S154" s="554">
        <f t="shared" si="32"/>
        <v>0</v>
      </c>
      <c r="T154" s="554">
        <f t="shared" si="33"/>
        <v>0</v>
      </c>
      <c r="U154" s="553">
        <f t="shared" si="34"/>
        <v>0</v>
      </c>
      <c r="V154" s="1323"/>
      <c r="W154" s="1323"/>
      <c r="X154" s="1323"/>
      <c r="Y154" s="1323"/>
      <c r="Z154" s="1571"/>
      <c r="AA154" s="953"/>
      <c r="AB154" s="1571"/>
      <c r="AR154" s="7"/>
      <c r="AS154" s="7"/>
      <c r="AT154" s="7"/>
      <c r="AU154" s="7"/>
      <c r="AV154" s="7"/>
      <c r="AW154" s="7"/>
      <c r="AX154" s="7"/>
      <c r="AY154" s="7"/>
      <c r="AZ154" s="7"/>
      <c r="BA154" s="7"/>
      <c r="BB154" s="7"/>
      <c r="BC154" s="7"/>
      <c r="BD154" s="7"/>
      <c r="BE154" s="7"/>
      <c r="BF154" s="7"/>
      <c r="BG154" s="7"/>
      <c r="BH154" s="7"/>
      <c r="BI154" s="7"/>
      <c r="BJ154" s="7"/>
      <c r="BK154" s="7"/>
      <c r="BL154" s="7"/>
      <c r="BM154" s="7"/>
      <c r="BN154" s="7"/>
      <c r="BO154" s="7"/>
      <c r="BP154" s="7"/>
      <c r="BQ154" s="7"/>
    </row>
    <row r="155" spans="1:69" s="13" customFormat="1" ht="36" customHeight="1">
      <c r="A155" s="1632"/>
      <c r="B155" s="1756"/>
      <c r="C155" s="1637"/>
      <c r="D155" s="1633"/>
      <c r="E155" s="1657"/>
      <c r="F155" s="1658"/>
      <c r="G155" s="1659"/>
      <c r="H155" s="1659"/>
      <c r="I155" s="1602"/>
      <c r="J155" s="1643" t="s">
        <v>627</v>
      </c>
      <c r="K155" s="308">
        <v>0.4</v>
      </c>
      <c r="L155" s="565" t="s">
        <v>22</v>
      </c>
      <c r="M155" s="564">
        <v>0.25</v>
      </c>
      <c r="N155" s="564">
        <v>0.5</v>
      </c>
      <c r="O155" s="564">
        <v>1</v>
      </c>
      <c r="P155" s="566">
        <v>1</v>
      </c>
      <c r="Q155" s="558">
        <f t="shared" si="30"/>
        <v>0.1</v>
      </c>
      <c r="R155" s="558">
        <f t="shared" si="31"/>
        <v>0.2</v>
      </c>
      <c r="S155" s="558">
        <f t="shared" si="32"/>
        <v>0.4</v>
      </c>
      <c r="T155" s="558">
        <f t="shared" si="33"/>
        <v>0.4</v>
      </c>
      <c r="U155" s="557">
        <f t="shared" si="34"/>
        <v>0.4</v>
      </c>
      <c r="V155" s="1323"/>
      <c r="W155" s="1323"/>
      <c r="X155" s="1323"/>
      <c r="Y155" s="1323"/>
      <c r="Z155" s="1571"/>
      <c r="AA155" s="953"/>
      <c r="AB155" s="1571"/>
      <c r="AR155" s="7"/>
      <c r="AS155" s="7"/>
      <c r="AT155" s="7"/>
      <c r="AU155" s="7"/>
      <c r="AV155" s="7"/>
      <c r="AW155" s="7"/>
      <c r="AX155" s="7"/>
      <c r="AY155" s="7"/>
      <c r="AZ155" s="7"/>
      <c r="BA155" s="7"/>
      <c r="BB155" s="7"/>
      <c r="BC155" s="7"/>
      <c r="BD155" s="7"/>
      <c r="BE155" s="7"/>
      <c r="BF155" s="7"/>
      <c r="BG155" s="7"/>
      <c r="BH155" s="7"/>
      <c r="BI155" s="7"/>
      <c r="BJ155" s="7"/>
      <c r="BK155" s="7"/>
      <c r="BL155" s="7"/>
      <c r="BM155" s="7"/>
      <c r="BN155" s="7"/>
      <c r="BO155" s="7"/>
      <c r="BP155" s="7"/>
      <c r="BQ155" s="7"/>
    </row>
    <row r="156" spans="1:69" s="13" customFormat="1" ht="49.9" customHeight="1">
      <c r="A156" s="1632"/>
      <c r="B156" s="1756"/>
      <c r="C156" s="1638"/>
      <c r="D156" s="1633"/>
      <c r="E156" s="1657"/>
      <c r="F156" s="1658"/>
      <c r="G156" s="1659"/>
      <c r="H156" s="1659"/>
      <c r="I156" s="1602"/>
      <c r="J156" s="1644"/>
      <c r="K156" s="309">
        <v>0.4</v>
      </c>
      <c r="L156" s="556" t="s">
        <v>23</v>
      </c>
      <c r="M156" s="555">
        <v>0</v>
      </c>
      <c r="N156" s="555">
        <v>0</v>
      </c>
      <c r="O156" s="555">
        <v>0</v>
      </c>
      <c r="P156" s="555">
        <v>0</v>
      </c>
      <c r="Q156" s="554">
        <f t="shared" si="30"/>
        <v>0</v>
      </c>
      <c r="R156" s="554">
        <f t="shared" si="31"/>
        <v>0</v>
      </c>
      <c r="S156" s="554">
        <f t="shared" si="32"/>
        <v>0</v>
      </c>
      <c r="T156" s="554">
        <f t="shared" si="33"/>
        <v>0</v>
      </c>
      <c r="U156" s="553">
        <f t="shared" si="34"/>
        <v>0</v>
      </c>
      <c r="V156" s="1323"/>
      <c r="W156" s="1323"/>
      <c r="X156" s="1323"/>
      <c r="Y156" s="1323"/>
      <c r="Z156" s="1571"/>
      <c r="AA156" s="953"/>
      <c r="AB156" s="1571"/>
      <c r="AR156" s="7"/>
      <c r="AS156" s="7"/>
      <c r="AT156" s="7"/>
      <c r="AU156" s="7"/>
      <c r="AV156" s="7"/>
      <c r="AW156" s="7"/>
      <c r="AX156" s="7"/>
      <c r="AY156" s="7"/>
      <c r="AZ156" s="7"/>
      <c r="BA156" s="7"/>
      <c r="BB156" s="7"/>
      <c r="BC156" s="7"/>
      <c r="BD156" s="7"/>
      <c r="BE156" s="7"/>
      <c r="BF156" s="7"/>
      <c r="BG156" s="7"/>
      <c r="BH156" s="7"/>
      <c r="BI156" s="7"/>
      <c r="BJ156" s="7"/>
      <c r="BK156" s="7"/>
      <c r="BL156" s="7"/>
      <c r="BM156" s="7"/>
      <c r="BN156" s="7"/>
      <c r="BO156" s="7"/>
      <c r="BP156" s="7"/>
      <c r="BQ156" s="7"/>
    </row>
    <row r="157" spans="1:69" s="13" customFormat="1" ht="49.9" customHeight="1">
      <c r="A157" s="1632" t="s">
        <v>402</v>
      </c>
      <c r="B157" s="1756"/>
      <c r="C157" s="1636" t="s">
        <v>403</v>
      </c>
      <c r="D157" s="1608" t="s">
        <v>404</v>
      </c>
      <c r="E157" s="918" t="s">
        <v>468</v>
      </c>
      <c r="F157" s="1038">
        <v>140</v>
      </c>
      <c r="G157" s="1581" t="s">
        <v>469</v>
      </c>
      <c r="H157" s="918" t="s">
        <v>470</v>
      </c>
      <c r="I157" s="1563">
        <f>+MAX(V157:Y160)</f>
        <v>0</v>
      </c>
      <c r="J157" s="1648" t="s">
        <v>471</v>
      </c>
      <c r="K157" s="308">
        <v>0.5</v>
      </c>
      <c r="L157" s="565" t="s">
        <v>22</v>
      </c>
      <c r="M157" s="564">
        <v>0.25</v>
      </c>
      <c r="N157" s="564">
        <v>0.5</v>
      </c>
      <c r="O157" s="560">
        <v>0.75</v>
      </c>
      <c r="P157" s="559">
        <v>1</v>
      </c>
      <c r="Q157" s="558">
        <f t="shared" si="30"/>
        <v>0.125</v>
      </c>
      <c r="R157" s="558">
        <f t="shared" si="31"/>
        <v>0.25</v>
      </c>
      <c r="S157" s="558">
        <f t="shared" si="32"/>
        <v>0.375</v>
      </c>
      <c r="T157" s="558">
        <f t="shared" si="33"/>
        <v>0.5</v>
      </c>
      <c r="U157" s="557">
        <f t="shared" si="34"/>
        <v>0.5</v>
      </c>
      <c r="V157" s="1322">
        <f>+Q158+Q160</f>
        <v>0</v>
      </c>
      <c r="W157" s="1322">
        <f>+R158+R160</f>
        <v>0</v>
      </c>
      <c r="X157" s="1322">
        <f>+S158+S160</f>
        <v>0</v>
      </c>
      <c r="Y157" s="1322">
        <f>+T158+T160</f>
        <v>0</v>
      </c>
      <c r="Z157" s="1570" t="s">
        <v>405</v>
      </c>
      <c r="AA157" s="952" t="s">
        <v>405</v>
      </c>
      <c r="AB157" s="1571"/>
      <c r="AR157" s="7"/>
      <c r="AS157" s="7"/>
      <c r="AT157" s="7"/>
      <c r="AU157" s="7"/>
      <c r="AV157" s="7"/>
      <c r="AW157" s="7"/>
      <c r="AX157" s="7"/>
      <c r="AY157" s="7"/>
      <c r="AZ157" s="7"/>
      <c r="BA157" s="7"/>
      <c r="BB157" s="7"/>
      <c r="BC157" s="7"/>
      <c r="BD157" s="7"/>
      <c r="BE157" s="7"/>
      <c r="BF157" s="7"/>
      <c r="BG157" s="7"/>
      <c r="BH157" s="7"/>
      <c r="BI157" s="7"/>
      <c r="BJ157" s="7"/>
      <c r="BK157" s="7"/>
      <c r="BL157" s="7"/>
      <c r="BM157" s="7"/>
      <c r="BN157" s="7"/>
      <c r="BO157" s="7"/>
      <c r="BP157" s="7"/>
      <c r="BQ157" s="7"/>
    </row>
    <row r="158" spans="1:69" s="13" customFormat="1" ht="49.9" customHeight="1">
      <c r="A158" s="1632"/>
      <c r="B158" s="1756"/>
      <c r="C158" s="1637"/>
      <c r="D158" s="1609"/>
      <c r="E158" s="919"/>
      <c r="F158" s="1039"/>
      <c r="G158" s="919"/>
      <c r="H158" s="919"/>
      <c r="I158" s="1576"/>
      <c r="J158" s="1649"/>
      <c r="K158" s="309">
        <v>0.5</v>
      </c>
      <c r="L158" s="556" t="s">
        <v>23</v>
      </c>
      <c r="M158" s="555">
        <v>0</v>
      </c>
      <c r="N158" s="555">
        <v>0</v>
      </c>
      <c r="O158" s="555">
        <v>0</v>
      </c>
      <c r="P158" s="555">
        <v>0</v>
      </c>
      <c r="Q158" s="554">
        <f t="shared" si="30"/>
        <v>0</v>
      </c>
      <c r="R158" s="554">
        <f t="shared" si="31"/>
        <v>0</v>
      </c>
      <c r="S158" s="554">
        <f t="shared" si="32"/>
        <v>0</v>
      </c>
      <c r="T158" s="554">
        <f t="shared" si="33"/>
        <v>0</v>
      </c>
      <c r="U158" s="553">
        <f t="shared" si="34"/>
        <v>0</v>
      </c>
      <c r="V158" s="1323"/>
      <c r="W158" s="1323"/>
      <c r="X158" s="1323"/>
      <c r="Y158" s="1323"/>
      <c r="Z158" s="1571"/>
      <c r="AA158" s="953"/>
      <c r="AB158" s="1571"/>
      <c r="AR158" s="7"/>
      <c r="AS158" s="7"/>
      <c r="AT158" s="7"/>
      <c r="AU158" s="7"/>
      <c r="AV158" s="7"/>
      <c r="AW158" s="7"/>
      <c r="AX158" s="7"/>
      <c r="AY158" s="7"/>
      <c r="AZ158" s="7"/>
      <c r="BA158" s="7"/>
      <c r="BB158" s="7"/>
      <c r="BC158" s="7"/>
      <c r="BD158" s="7"/>
      <c r="BE158" s="7"/>
      <c r="BF158" s="7"/>
      <c r="BG158" s="7"/>
      <c r="BH158" s="7"/>
      <c r="BI158" s="7"/>
      <c r="BJ158" s="7"/>
      <c r="BK158" s="7"/>
      <c r="BL158" s="7"/>
      <c r="BM158" s="7"/>
      <c r="BN158" s="7"/>
      <c r="BO158" s="7"/>
      <c r="BP158" s="7"/>
      <c r="BQ158" s="7"/>
    </row>
    <row r="159" spans="1:69" s="13" customFormat="1" ht="56.25" customHeight="1">
      <c r="A159" s="1632"/>
      <c r="B159" s="1756"/>
      <c r="C159" s="1637"/>
      <c r="D159" s="1609"/>
      <c r="E159" s="919"/>
      <c r="F159" s="1039"/>
      <c r="G159" s="919"/>
      <c r="H159" s="919"/>
      <c r="I159" s="1576"/>
      <c r="J159" s="1647" t="s">
        <v>472</v>
      </c>
      <c r="K159" s="308">
        <v>0.5</v>
      </c>
      <c r="L159" s="565" t="s">
        <v>22</v>
      </c>
      <c r="M159" s="560">
        <v>0.1</v>
      </c>
      <c r="N159" s="560">
        <v>0.4</v>
      </c>
      <c r="O159" s="560">
        <v>0.7</v>
      </c>
      <c r="P159" s="559">
        <v>1</v>
      </c>
      <c r="Q159" s="558">
        <f t="shared" si="30"/>
        <v>0.05</v>
      </c>
      <c r="R159" s="558">
        <f t="shared" si="31"/>
        <v>0.2</v>
      </c>
      <c r="S159" s="558">
        <f t="shared" si="32"/>
        <v>0.35</v>
      </c>
      <c r="T159" s="558">
        <f t="shared" si="33"/>
        <v>0.5</v>
      </c>
      <c r="U159" s="557">
        <f t="shared" si="34"/>
        <v>0.5</v>
      </c>
      <c r="V159" s="1323"/>
      <c r="W159" s="1323"/>
      <c r="X159" s="1323"/>
      <c r="Y159" s="1323"/>
      <c r="Z159" s="1571"/>
      <c r="AA159" s="953"/>
      <c r="AB159" s="1571"/>
      <c r="AR159" s="7"/>
      <c r="AS159" s="7"/>
      <c r="AT159" s="7"/>
      <c r="AU159" s="7"/>
      <c r="AV159" s="7"/>
      <c r="AW159" s="7"/>
      <c r="AX159" s="7"/>
      <c r="AY159" s="7"/>
      <c r="AZ159" s="7"/>
      <c r="BA159" s="7"/>
      <c r="BB159" s="7"/>
      <c r="BC159" s="7"/>
      <c r="BD159" s="7"/>
      <c r="BE159" s="7"/>
      <c r="BF159" s="7"/>
      <c r="BG159" s="7"/>
      <c r="BH159" s="7"/>
      <c r="BI159" s="7"/>
      <c r="BJ159" s="7"/>
      <c r="BK159" s="7"/>
      <c r="BL159" s="7"/>
      <c r="BM159" s="7"/>
      <c r="BN159" s="7"/>
      <c r="BO159" s="7"/>
      <c r="BP159" s="7"/>
      <c r="BQ159" s="7"/>
    </row>
    <row r="160" spans="1:69" s="13" customFormat="1" ht="57.75" customHeight="1">
      <c r="A160" s="1632"/>
      <c r="B160" s="1756"/>
      <c r="C160" s="1638"/>
      <c r="D160" s="1610"/>
      <c r="E160" s="1564"/>
      <c r="F160" s="1584"/>
      <c r="G160" s="1564"/>
      <c r="H160" s="1564"/>
      <c r="I160" s="1577"/>
      <c r="J160" s="1647"/>
      <c r="K160" s="309">
        <v>0.5</v>
      </c>
      <c r="L160" s="556" t="s">
        <v>23</v>
      </c>
      <c r="M160" s="555">
        <v>0</v>
      </c>
      <c r="N160" s="555">
        <v>0</v>
      </c>
      <c r="O160" s="555">
        <v>0</v>
      </c>
      <c r="P160" s="555">
        <v>0</v>
      </c>
      <c r="Q160" s="554">
        <f t="shared" si="30"/>
        <v>0</v>
      </c>
      <c r="R160" s="554">
        <f t="shared" si="31"/>
        <v>0</v>
      </c>
      <c r="S160" s="554">
        <f t="shared" si="32"/>
        <v>0</v>
      </c>
      <c r="T160" s="554">
        <f t="shared" si="33"/>
        <v>0</v>
      </c>
      <c r="U160" s="553">
        <f t="shared" si="34"/>
        <v>0</v>
      </c>
      <c r="V160" s="1323"/>
      <c r="W160" s="1323"/>
      <c r="X160" s="1323"/>
      <c r="Y160" s="1323"/>
      <c r="Z160" s="1572"/>
      <c r="AA160" s="954"/>
      <c r="AB160" s="1571"/>
      <c r="AR160" s="7"/>
      <c r="AS160" s="7"/>
      <c r="AT160" s="7"/>
      <c r="AU160" s="7"/>
      <c r="AV160" s="7"/>
      <c r="AW160" s="7"/>
      <c r="AX160" s="7"/>
      <c r="AY160" s="7"/>
      <c r="AZ160" s="7"/>
      <c r="BA160" s="7"/>
      <c r="BB160" s="7"/>
      <c r="BC160" s="7"/>
      <c r="BD160" s="7"/>
      <c r="BE160" s="7"/>
      <c r="BF160" s="7"/>
      <c r="BG160" s="7"/>
      <c r="BH160" s="7"/>
      <c r="BI160" s="7"/>
      <c r="BJ160" s="7"/>
      <c r="BK160" s="7"/>
      <c r="BL160" s="7"/>
      <c r="BM160" s="7"/>
      <c r="BN160" s="7"/>
      <c r="BO160" s="7"/>
      <c r="BP160" s="7"/>
      <c r="BQ160" s="7"/>
    </row>
    <row r="161" spans="1:69" s="13" customFormat="1" ht="39" customHeight="1">
      <c r="A161" s="1620" t="s">
        <v>406</v>
      </c>
      <c r="B161" s="1756"/>
      <c r="C161" s="1636" t="s">
        <v>407</v>
      </c>
      <c r="D161" s="1611" t="s">
        <v>408</v>
      </c>
      <c r="E161" s="1614" t="s">
        <v>882</v>
      </c>
      <c r="F161" s="1617">
        <v>141</v>
      </c>
      <c r="G161" s="1784" t="s">
        <v>883</v>
      </c>
      <c r="H161" s="1785" t="s">
        <v>884</v>
      </c>
      <c r="I161" s="1630">
        <f>+MAX(V161:Y168)</f>
        <v>0</v>
      </c>
      <c r="J161" s="872" t="s">
        <v>855</v>
      </c>
      <c r="K161" s="587">
        <v>0.25</v>
      </c>
      <c r="L161" s="565" t="s">
        <v>22</v>
      </c>
      <c r="M161" s="564">
        <v>0.25</v>
      </c>
      <c r="N161" s="564">
        <v>0.5</v>
      </c>
      <c r="O161" s="560">
        <v>0.75</v>
      </c>
      <c r="P161" s="559">
        <v>1</v>
      </c>
      <c r="Q161" s="558">
        <f t="shared" si="30"/>
        <v>6.25E-2</v>
      </c>
      <c r="R161" s="558">
        <f t="shared" si="31"/>
        <v>0.125</v>
      </c>
      <c r="S161" s="558">
        <f t="shared" si="32"/>
        <v>0.1875</v>
      </c>
      <c r="T161" s="558">
        <f t="shared" si="33"/>
        <v>0.25</v>
      </c>
      <c r="U161" s="557">
        <f t="shared" si="34"/>
        <v>0.25</v>
      </c>
      <c r="V161" s="1322">
        <f>+Q162+Q164+Q168</f>
        <v>0</v>
      </c>
      <c r="W161" s="1322">
        <f>+R162+R164+R168</f>
        <v>0</v>
      </c>
      <c r="X161" s="1322">
        <f>+S162+S164+S168</f>
        <v>0</v>
      </c>
      <c r="Y161" s="1322">
        <f>+T162+T164+T168</f>
        <v>0</v>
      </c>
      <c r="Z161" s="1570" t="s">
        <v>160</v>
      </c>
      <c r="AA161" s="955" t="s">
        <v>409</v>
      </c>
      <c r="AB161" s="1571"/>
      <c r="AR161" s="7"/>
      <c r="AS161" s="7"/>
      <c r="AT161" s="7"/>
      <c r="AU161" s="7"/>
      <c r="AV161" s="7"/>
      <c r="AW161" s="7"/>
      <c r="AX161" s="7"/>
      <c r="AY161" s="7"/>
      <c r="AZ161" s="7"/>
      <c r="BA161" s="7"/>
      <c r="BB161" s="7"/>
      <c r="BC161" s="7"/>
      <c r="BD161" s="7"/>
      <c r="BE161" s="7"/>
      <c r="BF161" s="7"/>
      <c r="BG161" s="7"/>
      <c r="BH161" s="7"/>
      <c r="BI161" s="7"/>
      <c r="BJ161" s="7"/>
      <c r="BK161" s="7"/>
      <c r="BL161" s="7"/>
      <c r="BM161" s="7"/>
      <c r="BN161" s="7"/>
      <c r="BO161" s="7"/>
      <c r="BP161" s="7"/>
      <c r="BQ161" s="7"/>
    </row>
    <row r="162" spans="1:69" s="13" customFormat="1" ht="34.9" customHeight="1">
      <c r="A162" s="1621"/>
      <c r="B162" s="1756"/>
      <c r="C162" s="1637"/>
      <c r="D162" s="1612"/>
      <c r="E162" s="1615"/>
      <c r="F162" s="1618"/>
      <c r="G162" s="1784"/>
      <c r="H162" s="1785"/>
      <c r="I162" s="1631"/>
      <c r="J162" s="873"/>
      <c r="K162" s="446">
        <v>0.25</v>
      </c>
      <c r="L162" s="556" t="s">
        <v>23</v>
      </c>
      <c r="M162" s="563">
        <v>0</v>
      </c>
      <c r="N162" s="563">
        <v>0</v>
      </c>
      <c r="O162" s="563">
        <v>0</v>
      </c>
      <c r="P162" s="562">
        <v>0</v>
      </c>
      <c r="Q162" s="554">
        <f t="shared" si="30"/>
        <v>0</v>
      </c>
      <c r="R162" s="554">
        <f t="shared" si="31"/>
        <v>0</v>
      </c>
      <c r="S162" s="554">
        <f t="shared" si="32"/>
        <v>0</v>
      </c>
      <c r="T162" s="554">
        <f t="shared" si="33"/>
        <v>0</v>
      </c>
      <c r="U162" s="553">
        <f t="shared" si="34"/>
        <v>0</v>
      </c>
      <c r="V162" s="1323"/>
      <c r="W162" s="1323"/>
      <c r="X162" s="1323"/>
      <c r="Y162" s="1323"/>
      <c r="Z162" s="1571"/>
      <c r="AA162" s="953"/>
      <c r="AB162" s="1571"/>
      <c r="AR162" s="7"/>
      <c r="AS162" s="7"/>
      <c r="AT162" s="7"/>
      <c r="AU162" s="7"/>
      <c r="AV162" s="7"/>
      <c r="AW162" s="7"/>
      <c r="AX162" s="7"/>
      <c r="AY162" s="7"/>
      <c r="AZ162" s="7"/>
      <c r="BA162" s="7"/>
      <c r="BB162" s="7"/>
      <c r="BC162" s="7"/>
      <c r="BD162" s="7"/>
      <c r="BE162" s="7"/>
      <c r="BF162" s="7"/>
      <c r="BG162" s="7"/>
      <c r="BH162" s="7"/>
      <c r="BI162" s="7"/>
      <c r="BJ162" s="7"/>
      <c r="BK162" s="7"/>
      <c r="BL162" s="7"/>
      <c r="BM162" s="7"/>
      <c r="BN162" s="7"/>
      <c r="BO162" s="7"/>
      <c r="BP162" s="7"/>
      <c r="BQ162" s="7"/>
    </row>
    <row r="163" spans="1:69" s="13" customFormat="1" ht="43.15" customHeight="1">
      <c r="A163" s="1621"/>
      <c r="B163" s="1756"/>
      <c r="C163" s="1637"/>
      <c r="D163" s="1612"/>
      <c r="E163" s="1615"/>
      <c r="F163" s="1618"/>
      <c r="G163" s="1784"/>
      <c r="H163" s="1785"/>
      <c r="I163" s="1631"/>
      <c r="J163" s="872" t="s">
        <v>856</v>
      </c>
      <c r="K163" s="587">
        <v>0.25</v>
      </c>
      <c r="L163" s="565" t="s">
        <v>22</v>
      </c>
      <c r="M163" s="564">
        <v>0.25</v>
      </c>
      <c r="N163" s="564">
        <v>0.5</v>
      </c>
      <c r="O163" s="560">
        <v>0.75</v>
      </c>
      <c r="P163" s="559">
        <v>1</v>
      </c>
      <c r="Q163" s="558">
        <f t="shared" si="30"/>
        <v>6.25E-2</v>
      </c>
      <c r="R163" s="558">
        <f t="shared" si="31"/>
        <v>0.125</v>
      </c>
      <c r="S163" s="558">
        <f t="shared" si="32"/>
        <v>0.1875</v>
      </c>
      <c r="T163" s="558">
        <f t="shared" si="33"/>
        <v>0.25</v>
      </c>
      <c r="U163" s="557">
        <f t="shared" si="34"/>
        <v>0.25</v>
      </c>
      <c r="V163" s="1323"/>
      <c r="W163" s="1323"/>
      <c r="X163" s="1323"/>
      <c r="Y163" s="1323"/>
      <c r="Z163" s="1571"/>
      <c r="AA163" s="953"/>
      <c r="AB163" s="1571"/>
      <c r="AR163" s="7"/>
      <c r="AS163" s="7"/>
      <c r="AT163" s="7"/>
      <c r="AU163" s="7"/>
      <c r="AV163" s="7"/>
      <c r="AW163" s="7"/>
      <c r="AX163" s="7"/>
      <c r="AY163" s="7"/>
      <c r="AZ163" s="7"/>
      <c r="BA163" s="7"/>
      <c r="BB163" s="7"/>
      <c r="BC163" s="7"/>
      <c r="BD163" s="7"/>
      <c r="BE163" s="7"/>
      <c r="BF163" s="7"/>
      <c r="BG163" s="7"/>
      <c r="BH163" s="7"/>
      <c r="BI163" s="7"/>
      <c r="BJ163" s="7"/>
      <c r="BK163" s="7"/>
      <c r="BL163" s="7"/>
      <c r="BM163" s="7"/>
      <c r="BN163" s="7"/>
      <c r="BO163" s="7"/>
      <c r="BP163" s="7"/>
      <c r="BQ163" s="7"/>
    </row>
    <row r="164" spans="1:69" s="13" customFormat="1" ht="33.6" customHeight="1">
      <c r="A164" s="1621"/>
      <c r="B164" s="1756"/>
      <c r="C164" s="1637"/>
      <c r="D164" s="1612"/>
      <c r="E164" s="1615"/>
      <c r="F164" s="1618"/>
      <c r="G164" s="1784"/>
      <c r="H164" s="1785"/>
      <c r="I164" s="1631"/>
      <c r="J164" s="873"/>
      <c r="K164" s="446">
        <v>0.25</v>
      </c>
      <c r="L164" s="556" t="s">
        <v>23</v>
      </c>
      <c r="M164" s="563">
        <v>0</v>
      </c>
      <c r="N164" s="563">
        <v>0</v>
      </c>
      <c r="O164" s="563">
        <v>0</v>
      </c>
      <c r="P164" s="562">
        <v>0</v>
      </c>
      <c r="Q164" s="554">
        <f t="shared" si="30"/>
        <v>0</v>
      </c>
      <c r="R164" s="554">
        <f t="shared" si="31"/>
        <v>0</v>
      </c>
      <c r="S164" s="554">
        <f t="shared" si="32"/>
        <v>0</v>
      </c>
      <c r="T164" s="554">
        <f t="shared" si="33"/>
        <v>0</v>
      </c>
      <c r="U164" s="553">
        <f t="shared" si="34"/>
        <v>0</v>
      </c>
      <c r="V164" s="1323"/>
      <c r="W164" s="1323"/>
      <c r="X164" s="1323"/>
      <c r="Y164" s="1323"/>
      <c r="Z164" s="1571"/>
      <c r="AA164" s="953"/>
      <c r="AB164" s="1571"/>
      <c r="AR164" s="7"/>
      <c r="AS164" s="7"/>
      <c r="AT164" s="7"/>
      <c r="AU164" s="7"/>
      <c r="AV164" s="7"/>
      <c r="AW164" s="7"/>
      <c r="AX164" s="7"/>
      <c r="AY164" s="7"/>
      <c r="AZ164" s="7"/>
      <c r="BA164" s="7"/>
      <c r="BB164" s="7"/>
      <c r="BC164" s="7"/>
      <c r="BD164" s="7"/>
      <c r="BE164" s="7"/>
      <c r="BF164" s="7"/>
      <c r="BG164" s="7"/>
      <c r="BH164" s="7"/>
      <c r="BI164" s="7"/>
      <c r="BJ164" s="7"/>
      <c r="BK164" s="7"/>
      <c r="BL164" s="7"/>
      <c r="BM164" s="7"/>
      <c r="BN164" s="7"/>
      <c r="BO164" s="7"/>
      <c r="BP164" s="7"/>
      <c r="BQ164" s="7"/>
    </row>
    <row r="165" spans="1:69" s="13" customFormat="1" ht="48.6" customHeight="1">
      <c r="A165" s="1621"/>
      <c r="B165" s="1756"/>
      <c r="C165" s="1637"/>
      <c r="D165" s="1612"/>
      <c r="E165" s="1615"/>
      <c r="F165" s="1618"/>
      <c r="G165" s="1784" t="s">
        <v>885</v>
      </c>
      <c r="H165" s="1785" t="s">
        <v>886</v>
      </c>
      <c r="I165" s="1631"/>
      <c r="J165" s="870" t="s">
        <v>1172</v>
      </c>
      <c r="K165" s="587">
        <v>0.25</v>
      </c>
      <c r="L165" s="565" t="s">
        <v>22</v>
      </c>
      <c r="M165" s="564">
        <v>0.25</v>
      </c>
      <c r="N165" s="564">
        <v>0.5</v>
      </c>
      <c r="O165" s="560">
        <v>0.75</v>
      </c>
      <c r="P165" s="559">
        <v>1</v>
      </c>
      <c r="Q165" s="558">
        <f t="shared" si="30"/>
        <v>6.25E-2</v>
      </c>
      <c r="R165" s="558">
        <f t="shared" si="31"/>
        <v>0.125</v>
      </c>
      <c r="S165" s="558">
        <f t="shared" si="32"/>
        <v>0.1875</v>
      </c>
      <c r="T165" s="558">
        <f t="shared" si="33"/>
        <v>0.25</v>
      </c>
      <c r="U165" s="557">
        <f t="shared" si="34"/>
        <v>0.25</v>
      </c>
      <c r="V165" s="1323"/>
      <c r="W165" s="1323"/>
      <c r="X165" s="1323"/>
      <c r="Y165" s="1323"/>
      <c r="Z165" s="1571"/>
      <c r="AA165" s="953"/>
      <c r="AB165" s="1571"/>
      <c r="AR165" s="7"/>
      <c r="AS165" s="7"/>
      <c r="AT165" s="7"/>
      <c r="AU165" s="7"/>
      <c r="AV165" s="7"/>
      <c r="AW165" s="7"/>
      <c r="AX165" s="7"/>
      <c r="AY165" s="7"/>
      <c r="AZ165" s="7"/>
      <c r="BA165" s="7"/>
      <c r="BB165" s="7"/>
      <c r="BC165" s="7"/>
      <c r="BD165" s="7"/>
      <c r="BE165" s="7"/>
      <c r="BF165" s="7"/>
      <c r="BG165" s="7"/>
      <c r="BH165" s="7"/>
      <c r="BI165" s="7"/>
      <c r="BJ165" s="7"/>
      <c r="BK165" s="7"/>
      <c r="BL165" s="7"/>
      <c r="BM165" s="7"/>
      <c r="BN165" s="7"/>
      <c r="BO165" s="7"/>
      <c r="BP165" s="7"/>
      <c r="BQ165" s="7"/>
    </row>
    <row r="166" spans="1:69" s="13" customFormat="1" ht="33.6" customHeight="1">
      <c r="A166" s="1621"/>
      <c r="B166" s="1756"/>
      <c r="C166" s="1637"/>
      <c r="D166" s="1612"/>
      <c r="E166" s="1615"/>
      <c r="F166" s="1618"/>
      <c r="G166" s="1784"/>
      <c r="H166" s="1785"/>
      <c r="I166" s="1631"/>
      <c r="J166" s="870"/>
      <c r="K166" s="446">
        <v>0.25</v>
      </c>
      <c r="L166" s="556" t="s">
        <v>23</v>
      </c>
      <c r="M166" s="563">
        <v>0</v>
      </c>
      <c r="N166" s="563">
        <v>0</v>
      </c>
      <c r="O166" s="563">
        <v>0</v>
      </c>
      <c r="P166" s="562">
        <v>0</v>
      </c>
      <c r="Q166" s="554">
        <f t="shared" si="30"/>
        <v>0</v>
      </c>
      <c r="R166" s="554">
        <f t="shared" si="31"/>
        <v>0</v>
      </c>
      <c r="S166" s="554">
        <f t="shared" si="32"/>
        <v>0</v>
      </c>
      <c r="T166" s="554">
        <f t="shared" si="33"/>
        <v>0</v>
      </c>
      <c r="U166" s="553">
        <f t="shared" si="34"/>
        <v>0</v>
      </c>
      <c r="V166" s="1323"/>
      <c r="W166" s="1323"/>
      <c r="X166" s="1323"/>
      <c r="Y166" s="1323"/>
      <c r="Z166" s="1571"/>
      <c r="AA166" s="953"/>
      <c r="AB166" s="1571"/>
      <c r="AR166" s="7"/>
      <c r="AS166" s="7"/>
      <c r="AT166" s="7"/>
      <c r="AU166" s="7"/>
      <c r="AV166" s="7"/>
      <c r="AW166" s="7"/>
      <c r="AX166" s="7"/>
      <c r="AY166" s="7"/>
      <c r="AZ166" s="7"/>
      <c r="BA166" s="7"/>
      <c r="BB166" s="7"/>
      <c r="BC166" s="7"/>
      <c r="BD166" s="7"/>
      <c r="BE166" s="7"/>
      <c r="BF166" s="7"/>
      <c r="BG166" s="7"/>
      <c r="BH166" s="7"/>
      <c r="BI166" s="7"/>
      <c r="BJ166" s="7"/>
      <c r="BK166" s="7"/>
      <c r="BL166" s="7"/>
      <c r="BM166" s="7"/>
      <c r="BN166" s="7"/>
      <c r="BO166" s="7"/>
      <c r="BP166" s="7"/>
      <c r="BQ166" s="7"/>
    </row>
    <row r="167" spans="1:69" s="13" customFormat="1" ht="43.9" customHeight="1">
      <c r="A167" s="1621"/>
      <c r="B167" s="1756"/>
      <c r="C167" s="1637"/>
      <c r="D167" s="1612"/>
      <c r="E167" s="1615"/>
      <c r="F167" s="1618"/>
      <c r="G167" s="1784"/>
      <c r="H167" s="1785"/>
      <c r="I167" s="1631"/>
      <c r="J167" s="870" t="s">
        <v>1171</v>
      </c>
      <c r="K167" s="587">
        <v>0.25</v>
      </c>
      <c r="L167" s="565" t="s">
        <v>22</v>
      </c>
      <c r="M167" s="564">
        <v>0.25</v>
      </c>
      <c r="N167" s="564">
        <v>0.5</v>
      </c>
      <c r="O167" s="560">
        <v>0.75</v>
      </c>
      <c r="P167" s="559">
        <v>1</v>
      </c>
      <c r="Q167" s="558">
        <f t="shared" si="30"/>
        <v>6.25E-2</v>
      </c>
      <c r="R167" s="558">
        <f t="shared" si="31"/>
        <v>0.125</v>
      </c>
      <c r="S167" s="558">
        <f t="shared" si="32"/>
        <v>0.1875</v>
      </c>
      <c r="T167" s="558">
        <f t="shared" si="33"/>
        <v>0.25</v>
      </c>
      <c r="U167" s="557">
        <f t="shared" si="34"/>
        <v>0.25</v>
      </c>
      <c r="V167" s="1323"/>
      <c r="W167" s="1323"/>
      <c r="X167" s="1323"/>
      <c r="Y167" s="1323"/>
      <c r="Z167" s="1571"/>
      <c r="AA167" s="953"/>
      <c r="AB167" s="1571"/>
      <c r="AR167" s="7"/>
      <c r="AS167" s="7"/>
      <c r="AT167" s="7"/>
      <c r="AU167" s="7"/>
      <c r="AV167" s="7"/>
      <c r="AW167" s="7"/>
      <c r="AX167" s="7"/>
      <c r="AY167" s="7"/>
      <c r="AZ167" s="7"/>
      <c r="BA167" s="7"/>
      <c r="BB167" s="7"/>
      <c r="BC167" s="7"/>
      <c r="BD167" s="7"/>
      <c r="BE167" s="7"/>
      <c r="BF167" s="7"/>
      <c r="BG167" s="7"/>
      <c r="BH167" s="7"/>
      <c r="BI167" s="7"/>
      <c r="BJ167" s="7"/>
      <c r="BK167" s="7"/>
      <c r="BL167" s="7"/>
      <c r="BM167" s="7"/>
      <c r="BN167" s="7"/>
      <c r="BO167" s="7"/>
      <c r="BP167" s="7"/>
      <c r="BQ167" s="7"/>
    </row>
    <row r="168" spans="1:69" s="13" customFormat="1" ht="42" customHeight="1">
      <c r="A168" s="1621"/>
      <c r="B168" s="1756"/>
      <c r="C168" s="1637"/>
      <c r="D168" s="1612"/>
      <c r="E168" s="1616"/>
      <c r="F168" s="1619"/>
      <c r="G168" s="1784"/>
      <c r="H168" s="1785"/>
      <c r="I168" s="1631"/>
      <c r="J168" s="870"/>
      <c r="K168" s="446">
        <v>0.25</v>
      </c>
      <c r="L168" s="556" t="s">
        <v>23</v>
      </c>
      <c r="M168" s="563">
        <v>0</v>
      </c>
      <c r="N168" s="563">
        <v>0</v>
      </c>
      <c r="O168" s="563">
        <v>0</v>
      </c>
      <c r="P168" s="562">
        <v>0</v>
      </c>
      <c r="Q168" s="554">
        <f t="shared" si="30"/>
        <v>0</v>
      </c>
      <c r="R168" s="554">
        <f t="shared" si="31"/>
        <v>0</v>
      </c>
      <c r="S168" s="554">
        <f t="shared" si="32"/>
        <v>0</v>
      </c>
      <c r="T168" s="554">
        <f t="shared" si="33"/>
        <v>0</v>
      </c>
      <c r="U168" s="553">
        <f t="shared" si="34"/>
        <v>0</v>
      </c>
      <c r="V168" s="1323"/>
      <c r="W168" s="1323"/>
      <c r="X168" s="1323"/>
      <c r="Y168" s="1323"/>
      <c r="Z168" s="1572"/>
      <c r="AA168" s="954"/>
      <c r="AB168" s="1571"/>
      <c r="AR168" s="7"/>
      <c r="AS168" s="7"/>
      <c r="AT168" s="7"/>
      <c r="AU168" s="7"/>
      <c r="AV168" s="7"/>
      <c r="AW168" s="7"/>
      <c r="AX168" s="7"/>
      <c r="AY168" s="7"/>
      <c r="AZ168" s="7"/>
      <c r="BA168" s="7"/>
      <c r="BB168" s="7"/>
      <c r="BC168" s="7"/>
      <c r="BD168" s="7"/>
      <c r="BE168" s="7"/>
      <c r="BF168" s="7"/>
      <c r="BG168" s="7"/>
      <c r="BH168" s="7"/>
      <c r="BI168" s="7"/>
      <c r="BJ168" s="7"/>
      <c r="BK168" s="7"/>
      <c r="BL168" s="7"/>
      <c r="BM168" s="7"/>
      <c r="BN168" s="7"/>
      <c r="BO168" s="7"/>
      <c r="BP168" s="7"/>
      <c r="BQ168" s="7"/>
    </row>
    <row r="169" spans="1:69" s="13" customFormat="1" ht="33" customHeight="1">
      <c r="A169" s="1621"/>
      <c r="B169" s="1756"/>
      <c r="C169" s="1637"/>
      <c r="D169" s="1612"/>
      <c r="E169" s="1782" t="s">
        <v>858</v>
      </c>
      <c r="F169" s="1617"/>
      <c r="G169" s="1782" t="s">
        <v>859</v>
      </c>
      <c r="H169" s="1782" t="s">
        <v>860</v>
      </c>
      <c r="I169" s="1627"/>
      <c r="J169" s="1779" t="s">
        <v>861</v>
      </c>
      <c r="K169" s="447">
        <v>0.5</v>
      </c>
      <c r="L169" s="565" t="s">
        <v>22</v>
      </c>
      <c r="M169" s="564">
        <v>0.25</v>
      </c>
      <c r="N169" s="564">
        <v>0.5</v>
      </c>
      <c r="O169" s="560">
        <v>0.75</v>
      </c>
      <c r="P169" s="559">
        <v>1</v>
      </c>
      <c r="Q169" s="558">
        <f t="shared" si="30"/>
        <v>0.125</v>
      </c>
      <c r="R169" s="558">
        <f t="shared" si="31"/>
        <v>0.25</v>
      </c>
      <c r="S169" s="558">
        <f t="shared" si="32"/>
        <v>0.375</v>
      </c>
      <c r="T169" s="558">
        <f t="shared" si="33"/>
        <v>0.5</v>
      </c>
      <c r="U169" s="557">
        <f t="shared" si="34"/>
        <v>0.5</v>
      </c>
      <c r="V169" s="448"/>
      <c r="W169" s="448"/>
      <c r="X169" s="448"/>
      <c r="Y169" s="448"/>
      <c r="Z169" s="533"/>
      <c r="AA169" s="529"/>
      <c r="AB169" s="1571"/>
      <c r="AR169" s="7"/>
      <c r="AS169" s="7"/>
      <c r="AT169" s="7"/>
      <c r="AU169" s="7"/>
      <c r="AV169" s="7"/>
      <c r="AW169" s="7"/>
      <c r="AX169" s="7"/>
      <c r="AY169" s="7"/>
      <c r="AZ169" s="7"/>
      <c r="BA169" s="7"/>
      <c r="BB169" s="7"/>
      <c r="BC169" s="7"/>
      <c r="BD169" s="7"/>
      <c r="BE169" s="7"/>
      <c r="BF169" s="7"/>
      <c r="BG169" s="7"/>
      <c r="BH169" s="7"/>
      <c r="BI169" s="7"/>
      <c r="BJ169" s="7"/>
      <c r="BK169" s="7"/>
      <c r="BL169" s="7"/>
      <c r="BM169" s="7"/>
      <c r="BN169" s="7"/>
      <c r="BO169" s="7"/>
      <c r="BP169" s="7"/>
      <c r="BQ169" s="7"/>
    </row>
    <row r="170" spans="1:69" s="13" customFormat="1" ht="57" customHeight="1">
      <c r="A170" s="1621"/>
      <c r="B170" s="1756"/>
      <c r="C170" s="1637"/>
      <c r="D170" s="1612"/>
      <c r="E170" s="1791"/>
      <c r="F170" s="1618"/>
      <c r="G170" s="1783"/>
      <c r="H170" s="1783"/>
      <c r="I170" s="1628"/>
      <c r="J170" s="1780"/>
      <c r="K170" s="446">
        <v>0</v>
      </c>
      <c r="L170" s="556" t="s">
        <v>23</v>
      </c>
      <c r="M170" s="563">
        <v>0</v>
      </c>
      <c r="N170" s="563">
        <v>0</v>
      </c>
      <c r="O170" s="563">
        <v>0</v>
      </c>
      <c r="P170" s="562">
        <v>0</v>
      </c>
      <c r="Q170" s="554">
        <f t="shared" si="30"/>
        <v>0</v>
      </c>
      <c r="R170" s="554">
        <f t="shared" si="31"/>
        <v>0</v>
      </c>
      <c r="S170" s="554">
        <f t="shared" si="32"/>
        <v>0</v>
      </c>
      <c r="T170" s="554">
        <f t="shared" si="33"/>
        <v>0</v>
      </c>
      <c r="U170" s="553">
        <f t="shared" si="34"/>
        <v>0</v>
      </c>
      <c r="V170" s="448"/>
      <c r="W170" s="448"/>
      <c r="X170" s="448"/>
      <c r="Y170" s="448"/>
      <c r="Z170" s="533"/>
      <c r="AA170" s="529"/>
      <c r="AB170" s="1571"/>
      <c r="AR170" s="7"/>
      <c r="AS170" s="7"/>
      <c r="AT170" s="7"/>
      <c r="AU170" s="7"/>
      <c r="AV170" s="7"/>
      <c r="AW170" s="7"/>
      <c r="AX170" s="7"/>
      <c r="AY170" s="7"/>
      <c r="AZ170" s="7"/>
      <c r="BA170" s="7"/>
      <c r="BB170" s="7"/>
      <c r="BC170" s="7"/>
      <c r="BD170" s="7"/>
      <c r="BE170" s="7"/>
      <c r="BF170" s="7"/>
      <c r="BG170" s="7"/>
      <c r="BH170" s="7"/>
      <c r="BI170" s="7"/>
      <c r="BJ170" s="7"/>
      <c r="BK170" s="7"/>
      <c r="BL170" s="7"/>
      <c r="BM170" s="7"/>
      <c r="BN170" s="7"/>
      <c r="BO170" s="7"/>
      <c r="BP170" s="7"/>
      <c r="BQ170" s="7"/>
    </row>
    <row r="171" spans="1:69" s="13" customFormat="1" ht="51.6" customHeight="1">
      <c r="A171" s="1621"/>
      <c r="B171" s="1756"/>
      <c r="C171" s="1637"/>
      <c r="D171" s="1612"/>
      <c r="E171" s="1791"/>
      <c r="F171" s="1618"/>
      <c r="G171" s="1782" t="s">
        <v>862</v>
      </c>
      <c r="H171" s="1782" t="s">
        <v>863</v>
      </c>
      <c r="I171" s="1628"/>
      <c r="J171" s="1779" t="s">
        <v>857</v>
      </c>
      <c r="K171" s="447">
        <v>0.5</v>
      </c>
      <c r="L171" s="565" t="s">
        <v>22</v>
      </c>
      <c r="M171" s="564">
        <v>0.5</v>
      </c>
      <c r="N171" s="564">
        <v>1</v>
      </c>
      <c r="O171" s="560">
        <v>1</v>
      </c>
      <c r="P171" s="559">
        <v>1</v>
      </c>
      <c r="Q171" s="558">
        <f t="shared" si="30"/>
        <v>0.25</v>
      </c>
      <c r="R171" s="558">
        <f t="shared" si="31"/>
        <v>0.5</v>
      </c>
      <c r="S171" s="558">
        <f t="shared" si="32"/>
        <v>0.5</v>
      </c>
      <c r="T171" s="558">
        <f t="shared" si="33"/>
        <v>0.5</v>
      </c>
      <c r="U171" s="557">
        <f t="shared" si="34"/>
        <v>0.5</v>
      </c>
      <c r="V171" s="448"/>
      <c r="W171" s="448"/>
      <c r="X171" s="448"/>
      <c r="Y171" s="448"/>
      <c r="Z171" s="533"/>
      <c r="AA171" s="529"/>
      <c r="AB171" s="1571"/>
      <c r="AR171" s="7"/>
      <c r="AS171" s="7"/>
      <c r="AT171" s="7"/>
      <c r="AU171" s="7"/>
      <c r="AV171" s="7"/>
      <c r="AW171" s="7"/>
      <c r="AX171" s="7"/>
      <c r="AY171" s="7"/>
      <c r="AZ171" s="7"/>
      <c r="BA171" s="7"/>
      <c r="BB171" s="7"/>
      <c r="BC171" s="7"/>
      <c r="BD171" s="7"/>
      <c r="BE171" s="7"/>
      <c r="BF171" s="7"/>
      <c r="BG171" s="7"/>
      <c r="BH171" s="7"/>
      <c r="BI171" s="7"/>
      <c r="BJ171" s="7"/>
      <c r="BK171" s="7"/>
      <c r="BL171" s="7"/>
      <c r="BM171" s="7"/>
      <c r="BN171" s="7"/>
      <c r="BO171" s="7"/>
      <c r="BP171" s="7"/>
      <c r="BQ171" s="7"/>
    </row>
    <row r="172" spans="1:69" s="13" customFormat="1" ht="33" customHeight="1">
      <c r="A172" s="1621"/>
      <c r="B172" s="1756"/>
      <c r="C172" s="1637"/>
      <c r="D172" s="1613"/>
      <c r="E172" s="1783"/>
      <c r="F172" s="1619"/>
      <c r="G172" s="1783"/>
      <c r="H172" s="1783"/>
      <c r="I172" s="1629"/>
      <c r="J172" s="1780"/>
      <c r="K172" s="446">
        <v>0</v>
      </c>
      <c r="L172" s="556" t="s">
        <v>23</v>
      </c>
      <c r="M172" s="563">
        <v>0</v>
      </c>
      <c r="N172" s="563">
        <v>0</v>
      </c>
      <c r="O172" s="563">
        <v>0</v>
      </c>
      <c r="P172" s="562">
        <v>0</v>
      </c>
      <c r="Q172" s="554">
        <f t="shared" si="30"/>
        <v>0</v>
      </c>
      <c r="R172" s="554">
        <f t="shared" si="31"/>
        <v>0</v>
      </c>
      <c r="S172" s="554">
        <f t="shared" si="32"/>
        <v>0</v>
      </c>
      <c r="T172" s="554">
        <f t="shared" si="33"/>
        <v>0</v>
      </c>
      <c r="U172" s="553">
        <f t="shared" si="34"/>
        <v>0</v>
      </c>
      <c r="V172" s="448"/>
      <c r="W172" s="448"/>
      <c r="X172" s="448"/>
      <c r="Y172" s="448"/>
      <c r="Z172" s="533"/>
      <c r="AA172" s="529"/>
      <c r="AB172" s="1571"/>
      <c r="AR172" s="7"/>
      <c r="AS172" s="7"/>
      <c r="AT172" s="7"/>
      <c r="AU172" s="7"/>
      <c r="AV172" s="7"/>
      <c r="AW172" s="7"/>
      <c r="AX172" s="7"/>
      <c r="AY172" s="7"/>
      <c r="AZ172" s="7"/>
      <c r="BA172" s="7"/>
      <c r="BB172" s="7"/>
      <c r="BC172" s="7"/>
      <c r="BD172" s="7"/>
      <c r="BE172" s="7"/>
      <c r="BF172" s="7"/>
      <c r="BG172" s="7"/>
      <c r="BH172" s="7"/>
      <c r="BI172" s="7"/>
      <c r="BJ172" s="7"/>
      <c r="BK172" s="7"/>
      <c r="BL172" s="7"/>
      <c r="BM172" s="7"/>
      <c r="BN172" s="7"/>
      <c r="BO172" s="7"/>
      <c r="BP172" s="7"/>
      <c r="BQ172" s="7"/>
    </row>
    <row r="173" spans="1:69" s="13" customFormat="1" ht="49.9" customHeight="1">
      <c r="A173" s="1632" t="s">
        <v>410</v>
      </c>
      <c r="B173" s="1756"/>
      <c r="C173" s="1633" t="s">
        <v>411</v>
      </c>
      <c r="D173" s="1634" t="s">
        <v>412</v>
      </c>
      <c r="E173" s="1591" t="s">
        <v>977</v>
      </c>
      <c r="F173" s="1606">
        <v>142</v>
      </c>
      <c r="G173" s="1591" t="s">
        <v>456</v>
      </c>
      <c r="H173" s="1591" t="s">
        <v>457</v>
      </c>
      <c r="I173" s="1624">
        <f>+MAX(V173:Y178)</f>
        <v>0</v>
      </c>
      <c r="J173" s="1275" t="s">
        <v>458</v>
      </c>
      <c r="K173" s="447">
        <v>0.4</v>
      </c>
      <c r="L173" s="565" t="s">
        <v>22</v>
      </c>
      <c r="M173" s="564">
        <v>0.25</v>
      </c>
      <c r="N173" s="564">
        <v>0.5</v>
      </c>
      <c r="O173" s="560">
        <v>0.75</v>
      </c>
      <c r="P173" s="559">
        <v>1</v>
      </c>
      <c r="Q173" s="586">
        <f t="shared" si="30"/>
        <v>0.1</v>
      </c>
      <c r="R173" s="558">
        <f t="shared" si="31"/>
        <v>0.2</v>
      </c>
      <c r="S173" s="558">
        <f t="shared" si="32"/>
        <v>0.30000000000000004</v>
      </c>
      <c r="T173" s="558">
        <f t="shared" si="33"/>
        <v>0.4</v>
      </c>
      <c r="U173" s="557">
        <f t="shared" si="34"/>
        <v>0.4</v>
      </c>
      <c r="V173" s="1639">
        <f>+Q174+Q176+Q178</f>
        <v>0</v>
      </c>
      <c r="W173" s="1639">
        <f>+R174+R176+R178</f>
        <v>0</v>
      </c>
      <c r="X173" s="1639">
        <f>+S174+S176+S178</f>
        <v>0</v>
      </c>
      <c r="Y173" s="1639">
        <f>+T174+T176+T178</f>
        <v>0</v>
      </c>
      <c r="Z173" s="1570" t="s">
        <v>413</v>
      </c>
      <c r="AA173" s="952" t="s">
        <v>413</v>
      </c>
      <c r="AB173" s="1571"/>
      <c r="AR173" s="7"/>
      <c r="AS173" s="7"/>
      <c r="AT173" s="7"/>
      <c r="AU173" s="7"/>
      <c r="AV173" s="7"/>
      <c r="AW173" s="7"/>
      <c r="AX173" s="7"/>
      <c r="AY173" s="7"/>
      <c r="AZ173" s="7"/>
      <c r="BA173" s="7"/>
      <c r="BB173" s="7"/>
      <c r="BC173" s="7"/>
      <c r="BD173" s="7"/>
      <c r="BE173" s="7"/>
      <c r="BF173" s="7"/>
      <c r="BG173" s="7"/>
      <c r="BH173" s="7"/>
      <c r="BI173" s="7"/>
      <c r="BJ173" s="7"/>
      <c r="BK173" s="7"/>
      <c r="BL173" s="7"/>
      <c r="BM173" s="7"/>
      <c r="BN173" s="7"/>
      <c r="BO173" s="7"/>
      <c r="BP173" s="7"/>
      <c r="BQ173" s="7"/>
    </row>
    <row r="174" spans="1:69" s="13" customFormat="1" ht="49.9" customHeight="1">
      <c r="A174" s="1632"/>
      <c r="B174" s="1756"/>
      <c r="C174" s="1633"/>
      <c r="D174" s="1635"/>
      <c r="E174" s="1592"/>
      <c r="F174" s="1607"/>
      <c r="G174" s="1592"/>
      <c r="H174" s="1592"/>
      <c r="I174" s="1625"/>
      <c r="J174" s="1275"/>
      <c r="K174" s="446">
        <v>0.4</v>
      </c>
      <c r="L174" s="556" t="s">
        <v>23</v>
      </c>
      <c r="M174" s="563">
        <v>0</v>
      </c>
      <c r="N174" s="563">
        <v>0</v>
      </c>
      <c r="O174" s="563">
        <v>0</v>
      </c>
      <c r="P174" s="562">
        <v>0</v>
      </c>
      <c r="Q174" s="554">
        <f t="shared" si="30"/>
        <v>0</v>
      </c>
      <c r="R174" s="554">
        <f t="shared" si="31"/>
        <v>0</v>
      </c>
      <c r="S174" s="554">
        <f t="shared" si="32"/>
        <v>0</v>
      </c>
      <c r="T174" s="554">
        <f t="shared" si="33"/>
        <v>0</v>
      </c>
      <c r="U174" s="553">
        <f t="shared" si="34"/>
        <v>0</v>
      </c>
      <c r="V174" s="1640"/>
      <c r="W174" s="1640"/>
      <c r="X174" s="1640"/>
      <c r="Y174" s="1640"/>
      <c r="Z174" s="1571"/>
      <c r="AA174" s="953"/>
      <c r="AB174" s="1571"/>
      <c r="AR174" s="7"/>
      <c r="AS174" s="7"/>
      <c r="AT174" s="7"/>
      <c r="AU174" s="7"/>
      <c r="AV174" s="7"/>
      <c r="AW174" s="7"/>
      <c r="AX174" s="7"/>
      <c r="AY174" s="7"/>
      <c r="AZ174" s="7"/>
      <c r="BA174" s="7"/>
      <c r="BB174" s="7"/>
      <c r="BC174" s="7"/>
      <c r="BD174" s="7"/>
      <c r="BE174" s="7"/>
      <c r="BF174" s="7"/>
      <c r="BG174" s="7"/>
      <c r="BH174" s="7"/>
      <c r="BI174" s="7"/>
      <c r="BJ174" s="7"/>
      <c r="BK174" s="7"/>
      <c r="BL174" s="7"/>
      <c r="BM174" s="7"/>
      <c r="BN174" s="7"/>
      <c r="BO174" s="7"/>
      <c r="BP174" s="7"/>
      <c r="BQ174" s="7"/>
    </row>
    <row r="175" spans="1:69" s="13" customFormat="1" ht="33.6" customHeight="1">
      <c r="A175" s="1632"/>
      <c r="B175" s="1756"/>
      <c r="C175" s="1633"/>
      <c r="D175" s="1635"/>
      <c r="E175" s="1592"/>
      <c r="F175" s="1607"/>
      <c r="G175" s="1592"/>
      <c r="H175" s="1592"/>
      <c r="I175" s="1625"/>
      <c r="J175" s="1277" t="s">
        <v>459</v>
      </c>
      <c r="K175" s="447">
        <v>0.2</v>
      </c>
      <c r="L175" s="565" t="s">
        <v>22</v>
      </c>
      <c r="M175" s="564">
        <v>0.1</v>
      </c>
      <c r="N175" s="564">
        <v>0.4</v>
      </c>
      <c r="O175" s="560">
        <v>0.7</v>
      </c>
      <c r="P175" s="559">
        <v>1</v>
      </c>
      <c r="Q175" s="586">
        <f t="shared" si="30"/>
        <v>2.0000000000000004E-2</v>
      </c>
      <c r="R175" s="586">
        <f t="shared" si="31"/>
        <v>8.0000000000000016E-2</v>
      </c>
      <c r="S175" s="586">
        <f t="shared" si="32"/>
        <v>0.13999999999999999</v>
      </c>
      <c r="T175" s="586">
        <f t="shared" si="33"/>
        <v>0.2</v>
      </c>
      <c r="U175" s="557">
        <f t="shared" si="34"/>
        <v>0.2</v>
      </c>
      <c r="V175" s="1640"/>
      <c r="W175" s="1640"/>
      <c r="X175" s="1640"/>
      <c r="Y175" s="1640"/>
      <c r="Z175" s="1571"/>
      <c r="AA175" s="953"/>
      <c r="AB175" s="1571"/>
      <c r="AR175" s="7"/>
      <c r="AS175" s="7"/>
      <c r="AT175" s="7"/>
      <c r="AU175" s="7"/>
      <c r="AV175" s="7"/>
      <c r="AW175" s="7"/>
      <c r="AX175" s="7"/>
      <c r="AY175" s="7"/>
      <c r="AZ175" s="7"/>
      <c r="BA175" s="7"/>
      <c r="BB175" s="7"/>
      <c r="BC175" s="7"/>
      <c r="BD175" s="7"/>
      <c r="BE175" s="7"/>
      <c r="BF175" s="7"/>
      <c r="BG175" s="7"/>
      <c r="BH175" s="7"/>
      <c r="BI175" s="7"/>
      <c r="BJ175" s="7"/>
      <c r="BK175" s="7"/>
      <c r="BL175" s="7"/>
      <c r="BM175" s="7"/>
      <c r="BN175" s="7"/>
      <c r="BO175" s="7"/>
      <c r="BP175" s="7"/>
      <c r="BQ175" s="7"/>
    </row>
    <row r="176" spans="1:69" s="13" customFormat="1" ht="27.6" customHeight="1">
      <c r="A176" s="1632"/>
      <c r="B176" s="1756"/>
      <c r="C176" s="1633"/>
      <c r="D176" s="1635"/>
      <c r="E176" s="1592"/>
      <c r="F176" s="1607"/>
      <c r="G176" s="1592"/>
      <c r="H176" s="1592"/>
      <c r="I176" s="1625"/>
      <c r="J176" s="1642"/>
      <c r="K176" s="446">
        <v>0.2</v>
      </c>
      <c r="L176" s="556" t="s">
        <v>23</v>
      </c>
      <c r="M176" s="563">
        <v>0</v>
      </c>
      <c r="N176" s="563">
        <v>0</v>
      </c>
      <c r="O176" s="563">
        <v>0</v>
      </c>
      <c r="P176" s="562">
        <v>0</v>
      </c>
      <c r="Q176" s="554">
        <f t="shared" si="30"/>
        <v>0</v>
      </c>
      <c r="R176" s="554">
        <f t="shared" si="31"/>
        <v>0</v>
      </c>
      <c r="S176" s="554">
        <f t="shared" si="32"/>
        <v>0</v>
      </c>
      <c r="T176" s="554">
        <f t="shared" si="33"/>
        <v>0</v>
      </c>
      <c r="U176" s="553">
        <f t="shared" si="34"/>
        <v>0</v>
      </c>
      <c r="V176" s="1640"/>
      <c r="W176" s="1640"/>
      <c r="X176" s="1640"/>
      <c r="Y176" s="1640"/>
      <c r="Z176" s="1571"/>
      <c r="AA176" s="953"/>
      <c r="AB176" s="1571"/>
      <c r="AR176" s="7"/>
      <c r="AS176" s="7"/>
      <c r="AT176" s="7"/>
      <c r="AU176" s="7"/>
      <c r="AV176" s="7"/>
      <c r="AW176" s="7"/>
      <c r="AX176" s="7"/>
      <c r="AY176" s="7"/>
      <c r="AZ176" s="7"/>
      <c r="BA176" s="7"/>
      <c r="BB176" s="7"/>
      <c r="BC176" s="7"/>
      <c r="BD176" s="7"/>
      <c r="BE176" s="7"/>
      <c r="BF176" s="7"/>
      <c r="BG176" s="7"/>
      <c r="BH176" s="7"/>
      <c r="BI176" s="7"/>
      <c r="BJ176" s="7"/>
      <c r="BK176" s="7"/>
      <c r="BL176" s="7"/>
      <c r="BM176" s="7"/>
      <c r="BN176" s="7"/>
      <c r="BO176" s="7"/>
      <c r="BP176" s="7"/>
      <c r="BQ176" s="7"/>
    </row>
    <row r="177" spans="1:69" s="13" customFormat="1" ht="49.9" customHeight="1">
      <c r="A177" s="1632"/>
      <c r="B177" s="1756"/>
      <c r="C177" s="1633"/>
      <c r="D177" s="1635"/>
      <c r="E177" s="1592"/>
      <c r="F177" s="1607"/>
      <c r="G177" s="1592"/>
      <c r="H177" s="1592"/>
      <c r="I177" s="1625"/>
      <c r="J177" s="1277" t="s">
        <v>460</v>
      </c>
      <c r="K177" s="447">
        <v>0.4</v>
      </c>
      <c r="L177" s="565" t="s">
        <v>22</v>
      </c>
      <c r="M177" s="564">
        <v>0.25</v>
      </c>
      <c r="N177" s="564">
        <v>0.5</v>
      </c>
      <c r="O177" s="560">
        <v>0.75</v>
      </c>
      <c r="P177" s="559">
        <v>1</v>
      </c>
      <c r="Q177" s="586">
        <f t="shared" si="30"/>
        <v>0.1</v>
      </c>
      <c r="R177" s="586">
        <f t="shared" si="31"/>
        <v>0.2</v>
      </c>
      <c r="S177" s="586">
        <f t="shared" si="32"/>
        <v>0.30000000000000004</v>
      </c>
      <c r="T177" s="586">
        <f t="shared" si="33"/>
        <v>0.4</v>
      </c>
      <c r="U177" s="585">
        <f t="shared" si="34"/>
        <v>0.4</v>
      </c>
      <c r="V177" s="1640"/>
      <c r="W177" s="1640"/>
      <c r="X177" s="1640"/>
      <c r="Y177" s="1640"/>
      <c r="Z177" s="1571"/>
      <c r="AA177" s="953"/>
      <c r="AB177" s="1571"/>
      <c r="AR177" s="7"/>
      <c r="AS177" s="7"/>
      <c r="AT177" s="7"/>
      <c r="AU177" s="7"/>
      <c r="AV177" s="7"/>
      <c r="AW177" s="7"/>
      <c r="AX177" s="7"/>
      <c r="AY177" s="7"/>
      <c r="AZ177" s="7"/>
      <c r="BA177" s="7"/>
      <c r="BB177" s="7"/>
      <c r="BC177" s="7"/>
      <c r="BD177" s="7"/>
      <c r="BE177" s="7"/>
      <c r="BF177" s="7"/>
      <c r="BG177" s="7"/>
      <c r="BH177" s="7"/>
      <c r="BI177" s="7"/>
      <c r="BJ177" s="7"/>
      <c r="BK177" s="7"/>
      <c r="BL177" s="7"/>
      <c r="BM177" s="7"/>
      <c r="BN177" s="7"/>
      <c r="BO177" s="7"/>
      <c r="BP177" s="7"/>
      <c r="BQ177" s="7"/>
    </row>
    <row r="178" spans="1:69" s="13" customFormat="1" ht="49.9" customHeight="1">
      <c r="A178" s="1632"/>
      <c r="B178" s="1756"/>
      <c r="C178" s="1633"/>
      <c r="D178" s="1635"/>
      <c r="E178" s="1592"/>
      <c r="F178" s="1607"/>
      <c r="G178" s="1592"/>
      <c r="H178" s="1592"/>
      <c r="I178" s="1626"/>
      <c r="J178" s="1642"/>
      <c r="K178" s="446">
        <v>0.4</v>
      </c>
      <c r="L178" s="556" t="s">
        <v>23</v>
      </c>
      <c r="M178" s="563">
        <v>0</v>
      </c>
      <c r="N178" s="563">
        <v>0</v>
      </c>
      <c r="O178" s="563">
        <v>0</v>
      </c>
      <c r="P178" s="562">
        <v>0</v>
      </c>
      <c r="Q178" s="554">
        <f t="shared" si="30"/>
        <v>0</v>
      </c>
      <c r="R178" s="554">
        <f t="shared" si="31"/>
        <v>0</v>
      </c>
      <c r="S178" s="554">
        <f t="shared" si="32"/>
        <v>0</v>
      </c>
      <c r="T178" s="554">
        <f t="shared" si="33"/>
        <v>0</v>
      </c>
      <c r="U178" s="553">
        <f t="shared" si="34"/>
        <v>0</v>
      </c>
      <c r="V178" s="1640"/>
      <c r="W178" s="1640"/>
      <c r="X178" s="1640"/>
      <c r="Y178" s="1640"/>
      <c r="Z178" s="1571"/>
      <c r="AA178" s="953"/>
      <c r="AB178" s="1571"/>
      <c r="AR178" s="7"/>
      <c r="AS178" s="7"/>
      <c r="AT178" s="7"/>
      <c r="AU178" s="7"/>
      <c r="AV178" s="7"/>
      <c r="AW178" s="7"/>
      <c r="AX178" s="7"/>
      <c r="AY178" s="7"/>
      <c r="AZ178" s="7"/>
      <c r="BA178" s="7"/>
      <c r="BB178" s="7"/>
      <c r="BC178" s="7"/>
      <c r="BD178" s="7"/>
      <c r="BE178" s="7"/>
      <c r="BF178" s="7"/>
      <c r="BG178" s="7"/>
      <c r="BH178" s="7"/>
      <c r="BI178" s="7"/>
      <c r="BJ178" s="7"/>
      <c r="BK178" s="7"/>
      <c r="BL178" s="7"/>
      <c r="BM178" s="7"/>
      <c r="BN178" s="7"/>
      <c r="BO178" s="7"/>
      <c r="BP178" s="7"/>
      <c r="BQ178" s="7"/>
    </row>
    <row r="179" spans="1:69" s="13" customFormat="1" ht="60" customHeight="1">
      <c r="A179" s="1632"/>
      <c r="B179" s="1756"/>
      <c r="C179" s="1633"/>
      <c r="D179" s="1608" t="s">
        <v>412</v>
      </c>
      <c r="E179" s="1581" t="s">
        <v>461</v>
      </c>
      <c r="F179" s="1038">
        <v>143</v>
      </c>
      <c r="G179" s="1581" t="s">
        <v>462</v>
      </c>
      <c r="H179" s="1581" t="s">
        <v>463</v>
      </c>
      <c r="I179" s="1563">
        <f>+MAX(V179:Y184)</f>
        <v>0</v>
      </c>
      <c r="J179" s="1581" t="s">
        <v>464</v>
      </c>
      <c r="K179" s="447">
        <v>0.3</v>
      </c>
      <c r="L179" s="565" t="s">
        <v>414</v>
      </c>
      <c r="M179" s="564">
        <v>1</v>
      </c>
      <c r="N179" s="564">
        <v>1</v>
      </c>
      <c r="O179" s="560">
        <v>1</v>
      </c>
      <c r="P179" s="559">
        <v>1</v>
      </c>
      <c r="Q179" s="584">
        <f t="shared" si="30"/>
        <v>0.3</v>
      </c>
      <c r="R179" s="584">
        <f t="shared" si="31"/>
        <v>0.3</v>
      </c>
      <c r="S179" s="584">
        <f t="shared" si="32"/>
        <v>0.3</v>
      </c>
      <c r="T179" s="584">
        <f t="shared" si="33"/>
        <v>0.3</v>
      </c>
      <c r="U179" s="584">
        <f t="shared" si="34"/>
        <v>0.3</v>
      </c>
      <c r="V179" s="1639">
        <f>+Q180+Q182+Q184</f>
        <v>0</v>
      </c>
      <c r="W179" s="1639">
        <f>+R180+R182+R184</f>
        <v>0</v>
      </c>
      <c r="X179" s="1639">
        <f>+S180+S182+S184</f>
        <v>0</v>
      </c>
      <c r="Y179" s="1639">
        <f>+T180+T182+T184</f>
        <v>0</v>
      </c>
      <c r="Z179" s="1571"/>
      <c r="AA179" s="953"/>
      <c r="AB179" s="1571"/>
      <c r="AR179" s="7"/>
      <c r="AS179" s="7"/>
      <c r="AT179" s="7"/>
      <c r="AU179" s="7"/>
      <c r="AV179" s="7"/>
      <c r="AW179" s="7"/>
      <c r="AX179" s="7"/>
      <c r="AY179" s="7"/>
      <c r="AZ179" s="7"/>
      <c r="BA179" s="7"/>
      <c r="BB179" s="7"/>
      <c r="BC179" s="7"/>
      <c r="BD179" s="7"/>
      <c r="BE179" s="7"/>
      <c r="BF179" s="7"/>
      <c r="BG179" s="7"/>
      <c r="BH179" s="7"/>
      <c r="BI179" s="7"/>
      <c r="BJ179" s="7"/>
      <c r="BK179" s="7"/>
      <c r="BL179" s="7"/>
      <c r="BM179" s="7"/>
      <c r="BN179" s="7"/>
      <c r="BO179" s="7"/>
      <c r="BP179" s="7"/>
      <c r="BQ179" s="7"/>
    </row>
    <row r="180" spans="1:69" s="13" customFormat="1" ht="31.9" customHeight="1">
      <c r="A180" s="1632"/>
      <c r="B180" s="1756"/>
      <c r="C180" s="1633"/>
      <c r="D180" s="1609"/>
      <c r="E180" s="1582"/>
      <c r="F180" s="1039"/>
      <c r="G180" s="1582"/>
      <c r="H180" s="1582"/>
      <c r="I180" s="1576"/>
      <c r="J180" s="1582"/>
      <c r="K180" s="446">
        <v>0.3</v>
      </c>
      <c r="L180" s="556" t="s">
        <v>23</v>
      </c>
      <c r="M180" s="563">
        <v>0</v>
      </c>
      <c r="N180" s="563">
        <v>0</v>
      </c>
      <c r="O180" s="563">
        <v>0</v>
      </c>
      <c r="P180" s="562">
        <v>0</v>
      </c>
      <c r="Q180" s="554">
        <f t="shared" ref="Q180:Q211" si="35">+SUM(M180:M180)*K180</f>
        <v>0</v>
      </c>
      <c r="R180" s="554">
        <f t="shared" ref="R180:R211" si="36">+SUM(N180:N180)*K180</f>
        <v>0</v>
      </c>
      <c r="S180" s="554">
        <f t="shared" ref="S180:S211" si="37">+SUM(O180:O180)*K180</f>
        <v>0</v>
      </c>
      <c r="T180" s="554">
        <f t="shared" ref="T180:T211" si="38">+SUM(P180:P180)*K180</f>
        <v>0</v>
      </c>
      <c r="U180" s="553">
        <f t="shared" ref="U180:U211" si="39">+MAX(Q180:T180)</f>
        <v>0</v>
      </c>
      <c r="V180" s="1640"/>
      <c r="W180" s="1640"/>
      <c r="X180" s="1640"/>
      <c r="Y180" s="1640"/>
      <c r="Z180" s="1571"/>
      <c r="AA180" s="953"/>
      <c r="AB180" s="1571"/>
      <c r="AR180" s="7"/>
      <c r="AS180" s="7"/>
      <c r="AT180" s="7"/>
      <c r="AU180" s="7"/>
      <c r="AV180" s="7"/>
      <c r="AW180" s="7"/>
      <c r="AX180" s="7"/>
      <c r="AY180" s="7"/>
      <c r="AZ180" s="7"/>
      <c r="BA180" s="7"/>
      <c r="BB180" s="7"/>
      <c r="BC180" s="7"/>
      <c r="BD180" s="7"/>
      <c r="BE180" s="7"/>
      <c r="BF180" s="7"/>
      <c r="BG180" s="7"/>
      <c r="BH180" s="7"/>
      <c r="BI180" s="7"/>
      <c r="BJ180" s="7"/>
      <c r="BK180" s="7"/>
      <c r="BL180" s="7"/>
      <c r="BM180" s="7"/>
      <c r="BN180" s="7"/>
      <c r="BO180" s="7"/>
      <c r="BP180" s="7"/>
      <c r="BQ180" s="7"/>
    </row>
    <row r="181" spans="1:69" s="13" customFormat="1" ht="60" customHeight="1">
      <c r="A181" s="1632"/>
      <c r="B181" s="1756"/>
      <c r="C181" s="1633"/>
      <c r="D181" s="1609"/>
      <c r="E181" s="1582"/>
      <c r="F181" s="1039"/>
      <c r="G181" s="1582"/>
      <c r="H181" s="1582"/>
      <c r="I181" s="1576"/>
      <c r="J181" s="1581" t="s">
        <v>465</v>
      </c>
      <c r="K181" s="447">
        <v>0.3</v>
      </c>
      <c r="L181" s="565" t="s">
        <v>414</v>
      </c>
      <c r="M181" s="564">
        <v>1</v>
      </c>
      <c r="N181" s="564">
        <v>1</v>
      </c>
      <c r="O181" s="560">
        <v>1</v>
      </c>
      <c r="P181" s="559">
        <v>1</v>
      </c>
      <c r="Q181" s="584">
        <f t="shared" si="35"/>
        <v>0.3</v>
      </c>
      <c r="R181" s="584">
        <f t="shared" si="36"/>
        <v>0.3</v>
      </c>
      <c r="S181" s="584">
        <f t="shared" si="37"/>
        <v>0.3</v>
      </c>
      <c r="T181" s="584">
        <f t="shared" si="38"/>
        <v>0.3</v>
      </c>
      <c r="U181" s="584">
        <f t="shared" si="39"/>
        <v>0.3</v>
      </c>
      <c r="V181" s="1640"/>
      <c r="W181" s="1640"/>
      <c r="X181" s="1640"/>
      <c r="Y181" s="1640"/>
      <c r="Z181" s="1571"/>
      <c r="AA181" s="953"/>
      <c r="AB181" s="1571"/>
      <c r="AR181" s="7"/>
      <c r="AS181" s="7"/>
      <c r="AT181" s="7"/>
      <c r="AU181" s="7"/>
      <c r="AV181" s="7"/>
      <c r="AW181" s="7"/>
      <c r="AX181" s="7"/>
      <c r="AY181" s="7"/>
      <c r="AZ181" s="7"/>
      <c r="BA181" s="7"/>
      <c r="BB181" s="7"/>
      <c r="BC181" s="7"/>
      <c r="BD181" s="7"/>
      <c r="BE181" s="7"/>
      <c r="BF181" s="7"/>
      <c r="BG181" s="7"/>
      <c r="BH181" s="7"/>
      <c r="BI181" s="7"/>
      <c r="BJ181" s="7"/>
      <c r="BK181" s="7"/>
      <c r="BL181" s="7"/>
      <c r="BM181" s="7"/>
      <c r="BN181" s="7"/>
      <c r="BO181" s="7"/>
      <c r="BP181" s="7"/>
      <c r="BQ181" s="7"/>
    </row>
    <row r="182" spans="1:69" s="13" customFormat="1" ht="60" customHeight="1">
      <c r="A182" s="1632"/>
      <c r="B182" s="1756"/>
      <c r="C182" s="1633"/>
      <c r="D182" s="1609"/>
      <c r="E182" s="1582"/>
      <c r="F182" s="1039"/>
      <c r="G182" s="1582"/>
      <c r="H182" s="1582"/>
      <c r="I182" s="1576"/>
      <c r="J182" s="1582"/>
      <c r="K182" s="446">
        <v>0.3</v>
      </c>
      <c r="L182" s="556" t="s">
        <v>23</v>
      </c>
      <c r="M182" s="563">
        <v>0</v>
      </c>
      <c r="N182" s="563">
        <v>0</v>
      </c>
      <c r="O182" s="563">
        <v>0</v>
      </c>
      <c r="P182" s="562">
        <v>0</v>
      </c>
      <c r="Q182" s="554">
        <f t="shared" si="35"/>
        <v>0</v>
      </c>
      <c r="R182" s="554">
        <f t="shared" si="36"/>
        <v>0</v>
      </c>
      <c r="S182" s="554">
        <f t="shared" si="37"/>
        <v>0</v>
      </c>
      <c r="T182" s="554">
        <f t="shared" si="38"/>
        <v>0</v>
      </c>
      <c r="U182" s="553">
        <f t="shared" si="39"/>
        <v>0</v>
      </c>
      <c r="V182" s="1640"/>
      <c r="W182" s="1640"/>
      <c r="X182" s="1640"/>
      <c r="Y182" s="1640"/>
      <c r="Z182" s="1571"/>
      <c r="AA182" s="953"/>
      <c r="AB182" s="1571"/>
      <c r="AR182" s="7"/>
      <c r="AS182" s="7"/>
      <c r="AT182" s="7"/>
      <c r="AU182" s="7"/>
      <c r="AV182" s="7"/>
      <c r="AW182" s="7"/>
      <c r="AX182" s="7"/>
      <c r="AY182" s="7"/>
      <c r="AZ182" s="7"/>
      <c r="BA182" s="7"/>
      <c r="BB182" s="7"/>
      <c r="BC182" s="7"/>
      <c r="BD182" s="7"/>
      <c r="BE182" s="7"/>
      <c r="BF182" s="7"/>
      <c r="BG182" s="7"/>
      <c r="BH182" s="7"/>
      <c r="BI182" s="7"/>
      <c r="BJ182" s="7"/>
      <c r="BK182" s="7"/>
      <c r="BL182" s="7"/>
      <c r="BM182" s="7"/>
      <c r="BN182" s="7"/>
      <c r="BO182" s="7"/>
      <c r="BP182" s="7"/>
      <c r="BQ182" s="7"/>
    </row>
    <row r="183" spans="1:69" s="13" customFormat="1" ht="60" customHeight="1">
      <c r="A183" s="1632"/>
      <c r="B183" s="1756"/>
      <c r="C183" s="1633"/>
      <c r="D183" s="1609"/>
      <c r="E183" s="1582"/>
      <c r="F183" s="1039"/>
      <c r="G183" s="1582"/>
      <c r="H183" s="1582"/>
      <c r="I183" s="1576"/>
      <c r="J183" s="1581" t="s">
        <v>466</v>
      </c>
      <c r="K183" s="447">
        <v>0.4</v>
      </c>
      <c r="L183" s="565" t="s">
        <v>414</v>
      </c>
      <c r="M183" s="564">
        <v>0.25</v>
      </c>
      <c r="N183" s="564">
        <v>0.5</v>
      </c>
      <c r="O183" s="560">
        <v>0.75</v>
      </c>
      <c r="P183" s="559">
        <v>1</v>
      </c>
      <c r="Q183" s="584">
        <f t="shared" si="35"/>
        <v>0.1</v>
      </c>
      <c r="R183" s="584">
        <f t="shared" si="36"/>
        <v>0.2</v>
      </c>
      <c r="S183" s="584">
        <f t="shared" si="37"/>
        <v>0.30000000000000004</v>
      </c>
      <c r="T183" s="584">
        <f t="shared" si="38"/>
        <v>0.4</v>
      </c>
      <c r="U183" s="584">
        <f t="shared" si="39"/>
        <v>0.4</v>
      </c>
      <c r="V183" s="1640"/>
      <c r="W183" s="1640"/>
      <c r="X183" s="1640"/>
      <c r="Y183" s="1640"/>
      <c r="Z183" s="1571"/>
      <c r="AA183" s="953"/>
      <c r="AB183" s="1571"/>
      <c r="AR183" s="7"/>
      <c r="AS183" s="7"/>
      <c r="AT183" s="7"/>
      <c r="AU183" s="7"/>
      <c r="AV183" s="7"/>
      <c r="AW183" s="7"/>
      <c r="AX183" s="7"/>
      <c r="AY183" s="7"/>
      <c r="AZ183" s="7"/>
      <c r="BA183" s="7"/>
      <c r="BB183" s="7"/>
      <c r="BC183" s="7"/>
      <c r="BD183" s="7"/>
      <c r="BE183" s="7"/>
      <c r="BF183" s="7"/>
      <c r="BG183" s="7"/>
      <c r="BH183" s="7"/>
      <c r="BI183" s="7"/>
      <c r="BJ183" s="7"/>
      <c r="BK183" s="7"/>
      <c r="BL183" s="7"/>
      <c r="BM183" s="7"/>
      <c r="BN183" s="7"/>
      <c r="BO183" s="7"/>
      <c r="BP183" s="7"/>
      <c r="BQ183" s="7"/>
    </row>
    <row r="184" spans="1:69" s="13" customFormat="1" ht="58.5" customHeight="1">
      <c r="A184" s="1632"/>
      <c r="B184" s="1756"/>
      <c r="C184" s="1633"/>
      <c r="D184" s="1609"/>
      <c r="E184" s="1583"/>
      <c r="F184" s="1584"/>
      <c r="G184" s="1583"/>
      <c r="H184" s="1583"/>
      <c r="I184" s="1577"/>
      <c r="J184" s="1583"/>
      <c r="K184" s="446">
        <v>0.4</v>
      </c>
      <c r="L184" s="556" t="s">
        <v>23</v>
      </c>
      <c r="M184" s="563">
        <v>0</v>
      </c>
      <c r="N184" s="563">
        <v>0</v>
      </c>
      <c r="O184" s="563">
        <v>0</v>
      </c>
      <c r="P184" s="562">
        <v>0</v>
      </c>
      <c r="Q184" s="554">
        <f t="shared" si="35"/>
        <v>0</v>
      </c>
      <c r="R184" s="554">
        <f t="shared" si="36"/>
        <v>0</v>
      </c>
      <c r="S184" s="554">
        <f t="shared" si="37"/>
        <v>0</v>
      </c>
      <c r="T184" s="554">
        <f t="shared" si="38"/>
        <v>0</v>
      </c>
      <c r="U184" s="553">
        <f t="shared" si="39"/>
        <v>0</v>
      </c>
      <c r="V184" s="1641"/>
      <c r="W184" s="1641"/>
      <c r="X184" s="1641"/>
      <c r="Y184" s="1641"/>
      <c r="Z184" s="1571"/>
      <c r="AA184" s="953"/>
      <c r="AB184" s="1571"/>
      <c r="AR184" s="7"/>
      <c r="AS184" s="7"/>
      <c r="AT184" s="7"/>
      <c r="AU184" s="7"/>
      <c r="AV184" s="7"/>
      <c r="AW184" s="7"/>
      <c r="AX184" s="7"/>
      <c r="AY184" s="7"/>
      <c r="AZ184" s="7"/>
      <c r="BA184" s="7"/>
      <c r="BB184" s="7"/>
      <c r="BC184" s="7"/>
      <c r="BD184" s="7"/>
      <c r="BE184" s="7"/>
      <c r="BF184" s="7"/>
      <c r="BG184" s="7"/>
      <c r="BH184" s="7"/>
      <c r="BI184" s="7"/>
      <c r="BJ184" s="7"/>
      <c r="BK184" s="7"/>
      <c r="BL184" s="7"/>
      <c r="BM184" s="7"/>
      <c r="BN184" s="7"/>
      <c r="BO184" s="7"/>
      <c r="BP184" s="7"/>
      <c r="BQ184" s="7"/>
    </row>
    <row r="185" spans="1:69" s="13" customFormat="1" ht="58.5" customHeight="1">
      <c r="A185" s="1632"/>
      <c r="B185" s="1756"/>
      <c r="C185" s="1633"/>
      <c r="D185" s="1609"/>
      <c r="E185" s="1603" t="s">
        <v>415</v>
      </c>
      <c r="F185" s="1038">
        <v>144</v>
      </c>
      <c r="G185" s="918" t="s">
        <v>1170</v>
      </c>
      <c r="H185" s="918" t="s">
        <v>980</v>
      </c>
      <c r="I185" s="1563">
        <v>0</v>
      </c>
      <c r="J185" s="1355" t="s">
        <v>1169</v>
      </c>
      <c r="K185" s="504">
        <v>0.4</v>
      </c>
      <c r="L185" s="561" t="s">
        <v>22</v>
      </c>
      <c r="M185" s="580">
        <v>0.75</v>
      </c>
      <c r="N185" s="580">
        <v>1</v>
      </c>
      <c r="O185" s="579">
        <v>1</v>
      </c>
      <c r="P185" s="583">
        <v>1</v>
      </c>
      <c r="Q185" s="564">
        <f t="shared" si="35"/>
        <v>0.30000000000000004</v>
      </c>
      <c r="R185" s="564">
        <f t="shared" si="36"/>
        <v>0.4</v>
      </c>
      <c r="S185" s="560">
        <f t="shared" si="37"/>
        <v>0.4</v>
      </c>
      <c r="T185" s="559">
        <f t="shared" si="38"/>
        <v>0.4</v>
      </c>
      <c r="U185" s="559">
        <f t="shared" si="39"/>
        <v>0.4</v>
      </c>
      <c r="V185" s="534"/>
      <c r="W185" s="534"/>
      <c r="X185" s="534"/>
      <c r="Y185" s="534"/>
      <c r="Z185" s="533"/>
      <c r="AA185" s="529"/>
      <c r="AB185" s="1571"/>
      <c r="AR185" s="7"/>
      <c r="AS185" s="7"/>
      <c r="AT185" s="7"/>
      <c r="AU185" s="7"/>
      <c r="AV185" s="7"/>
      <c r="AW185" s="7"/>
      <c r="AX185" s="7"/>
      <c r="AY185" s="7"/>
      <c r="AZ185" s="7"/>
      <c r="BA185" s="7"/>
      <c r="BB185" s="7"/>
      <c r="BC185" s="7"/>
      <c r="BD185" s="7"/>
      <c r="BE185" s="7"/>
      <c r="BF185" s="7"/>
      <c r="BG185" s="7"/>
      <c r="BH185" s="7"/>
      <c r="BI185" s="7"/>
      <c r="BJ185" s="7"/>
      <c r="BK185" s="7"/>
      <c r="BL185" s="7"/>
      <c r="BM185" s="7"/>
      <c r="BN185" s="7"/>
      <c r="BO185" s="7"/>
      <c r="BP185" s="7"/>
      <c r="BQ185" s="7"/>
    </row>
    <row r="186" spans="1:69" s="13" customFormat="1" ht="58.5" customHeight="1">
      <c r="A186" s="1632"/>
      <c r="B186" s="1756"/>
      <c r="C186" s="1633"/>
      <c r="D186" s="1609"/>
      <c r="E186" s="1604"/>
      <c r="F186" s="1039"/>
      <c r="G186" s="919"/>
      <c r="H186" s="919"/>
      <c r="I186" s="1576"/>
      <c r="J186" s="1355"/>
      <c r="K186" s="505">
        <v>0</v>
      </c>
      <c r="L186" s="582" t="s">
        <v>23</v>
      </c>
      <c r="M186" s="577">
        <v>0</v>
      </c>
      <c r="N186" s="577">
        <v>0</v>
      </c>
      <c r="O186" s="577">
        <v>0</v>
      </c>
      <c r="P186" s="576">
        <v>0</v>
      </c>
      <c r="Q186" s="575">
        <f t="shared" si="35"/>
        <v>0</v>
      </c>
      <c r="R186" s="575">
        <f t="shared" si="36"/>
        <v>0</v>
      </c>
      <c r="S186" s="575">
        <f t="shared" si="37"/>
        <v>0</v>
      </c>
      <c r="T186" s="575">
        <f t="shared" si="38"/>
        <v>0</v>
      </c>
      <c r="U186" s="574">
        <f t="shared" si="39"/>
        <v>0</v>
      </c>
      <c r="V186" s="534"/>
      <c r="W186" s="534"/>
      <c r="X186" s="534"/>
      <c r="Y186" s="534"/>
      <c r="Z186" s="533"/>
      <c r="AA186" s="529"/>
      <c r="AB186" s="1571"/>
      <c r="AR186" s="7"/>
      <c r="AS186" s="7"/>
      <c r="AT186" s="7"/>
      <c r="AU186" s="7"/>
      <c r="AV186" s="7"/>
      <c r="AW186" s="7"/>
      <c r="AX186" s="7"/>
      <c r="AY186" s="7"/>
      <c r="AZ186" s="7"/>
      <c r="BA186" s="7"/>
      <c r="BB186" s="7"/>
      <c r="BC186" s="7"/>
      <c r="BD186" s="7"/>
      <c r="BE186" s="7"/>
      <c r="BF186" s="7"/>
      <c r="BG186" s="7"/>
      <c r="BH186" s="7"/>
      <c r="BI186" s="7"/>
      <c r="BJ186" s="7"/>
      <c r="BK186" s="7"/>
      <c r="BL186" s="7"/>
      <c r="BM186" s="7"/>
      <c r="BN186" s="7"/>
      <c r="BO186" s="7"/>
      <c r="BP186" s="7"/>
      <c r="BQ186" s="7"/>
    </row>
    <row r="187" spans="1:69" s="13" customFormat="1" ht="58.5" customHeight="1">
      <c r="A187" s="1632"/>
      <c r="B187" s="1756"/>
      <c r="C187" s="1633"/>
      <c r="D187" s="1609"/>
      <c r="E187" s="1604"/>
      <c r="F187" s="1039"/>
      <c r="G187" s="919"/>
      <c r="H187" s="919"/>
      <c r="I187" s="1576"/>
      <c r="J187" s="1355" t="s">
        <v>978</v>
      </c>
      <c r="K187" s="506">
        <v>0.3</v>
      </c>
      <c r="L187" s="581" t="s">
        <v>23</v>
      </c>
      <c r="M187" s="580">
        <v>0.05</v>
      </c>
      <c r="N187" s="580">
        <v>0.5</v>
      </c>
      <c r="O187" s="580">
        <v>0.75</v>
      </c>
      <c r="P187" s="579">
        <v>1</v>
      </c>
      <c r="Q187" s="564">
        <f t="shared" si="35"/>
        <v>1.4999999999999999E-2</v>
      </c>
      <c r="R187" s="564">
        <f t="shared" si="36"/>
        <v>0.15</v>
      </c>
      <c r="S187" s="560">
        <f t="shared" si="37"/>
        <v>0.22499999999999998</v>
      </c>
      <c r="T187" s="559">
        <f t="shared" si="38"/>
        <v>0.3</v>
      </c>
      <c r="U187" s="559">
        <f t="shared" si="39"/>
        <v>0.3</v>
      </c>
      <c r="V187" s="534"/>
      <c r="W187" s="534"/>
      <c r="X187" s="534"/>
      <c r="Y187" s="534"/>
      <c r="Z187" s="533"/>
      <c r="AA187" s="529"/>
      <c r="AB187" s="1571"/>
      <c r="AR187" s="7"/>
      <c r="AS187" s="7"/>
      <c r="AT187" s="7"/>
      <c r="AU187" s="7"/>
      <c r="AV187" s="7"/>
      <c r="AW187" s="7"/>
      <c r="AX187" s="7"/>
      <c r="AY187" s="7"/>
      <c r="AZ187" s="7"/>
      <c r="BA187" s="7"/>
      <c r="BB187" s="7"/>
      <c r="BC187" s="7"/>
      <c r="BD187" s="7"/>
      <c r="BE187" s="7"/>
      <c r="BF187" s="7"/>
      <c r="BG187" s="7"/>
      <c r="BH187" s="7"/>
      <c r="BI187" s="7"/>
      <c r="BJ187" s="7"/>
      <c r="BK187" s="7"/>
      <c r="BL187" s="7"/>
      <c r="BM187" s="7"/>
      <c r="BN187" s="7"/>
      <c r="BO187" s="7"/>
      <c r="BP187" s="7"/>
      <c r="BQ187" s="7"/>
    </row>
    <row r="188" spans="1:69" s="13" customFormat="1" ht="58.5" customHeight="1">
      <c r="A188" s="1632"/>
      <c r="B188" s="1756"/>
      <c r="C188" s="1633"/>
      <c r="D188" s="1609"/>
      <c r="E188" s="1604"/>
      <c r="F188" s="1039"/>
      <c r="G188" s="919"/>
      <c r="H188" s="919"/>
      <c r="I188" s="1576"/>
      <c r="J188" s="1355"/>
      <c r="K188" s="507">
        <v>0</v>
      </c>
      <c r="L188" s="578" t="s">
        <v>23</v>
      </c>
      <c r="M188" s="577">
        <v>0</v>
      </c>
      <c r="N188" s="577">
        <v>0</v>
      </c>
      <c r="O188" s="577">
        <v>0</v>
      </c>
      <c r="P188" s="576">
        <v>0</v>
      </c>
      <c r="Q188" s="575">
        <f t="shared" si="35"/>
        <v>0</v>
      </c>
      <c r="R188" s="575">
        <f t="shared" si="36"/>
        <v>0</v>
      </c>
      <c r="S188" s="575">
        <f t="shared" si="37"/>
        <v>0</v>
      </c>
      <c r="T188" s="575">
        <f t="shared" si="38"/>
        <v>0</v>
      </c>
      <c r="U188" s="574">
        <f t="shared" si="39"/>
        <v>0</v>
      </c>
      <c r="V188" s="534"/>
      <c r="W188" s="534"/>
      <c r="X188" s="534"/>
      <c r="Y188" s="534"/>
      <c r="Z188" s="533"/>
      <c r="AA188" s="529"/>
      <c r="AB188" s="1571"/>
      <c r="AR188" s="7"/>
      <c r="AS188" s="7"/>
      <c r="AT188" s="7"/>
      <c r="AU188" s="7"/>
      <c r="AV188" s="7"/>
      <c r="AW188" s="7"/>
      <c r="AX188" s="7"/>
      <c r="AY188" s="7"/>
      <c r="AZ188" s="7"/>
      <c r="BA188" s="7"/>
      <c r="BB188" s="7"/>
      <c r="BC188" s="7"/>
      <c r="BD188" s="7"/>
      <c r="BE188" s="7"/>
      <c r="BF188" s="7"/>
      <c r="BG188" s="7"/>
      <c r="BH188" s="7"/>
      <c r="BI188" s="7"/>
      <c r="BJ188" s="7"/>
      <c r="BK188" s="7"/>
      <c r="BL188" s="7"/>
      <c r="BM188" s="7"/>
      <c r="BN188" s="7"/>
      <c r="BO188" s="7"/>
      <c r="BP188" s="7"/>
      <c r="BQ188" s="7"/>
    </row>
    <row r="189" spans="1:69" s="13" customFormat="1" ht="58.5" customHeight="1">
      <c r="A189" s="1632"/>
      <c r="B189" s="1756"/>
      <c r="C189" s="1633"/>
      <c r="D189" s="1609"/>
      <c r="E189" s="1604"/>
      <c r="F189" s="1039"/>
      <c r="G189" s="919"/>
      <c r="H189" s="919"/>
      <c r="I189" s="1576"/>
      <c r="J189" s="1355" t="s">
        <v>979</v>
      </c>
      <c r="K189" s="508">
        <v>0.3</v>
      </c>
      <c r="L189" s="561" t="s">
        <v>22</v>
      </c>
      <c r="M189" s="580">
        <v>0.05</v>
      </c>
      <c r="N189" s="580">
        <v>0.5</v>
      </c>
      <c r="O189" s="580">
        <v>0.75</v>
      </c>
      <c r="P189" s="579">
        <v>1</v>
      </c>
      <c r="Q189" s="564">
        <f t="shared" si="35"/>
        <v>1.4999999999999999E-2</v>
      </c>
      <c r="R189" s="564">
        <f t="shared" si="36"/>
        <v>0.15</v>
      </c>
      <c r="S189" s="560">
        <f t="shared" si="37"/>
        <v>0.22499999999999998</v>
      </c>
      <c r="T189" s="559">
        <f t="shared" si="38"/>
        <v>0.3</v>
      </c>
      <c r="U189" s="559">
        <f t="shared" si="39"/>
        <v>0.3</v>
      </c>
      <c r="V189" s="534"/>
      <c r="W189" s="534"/>
      <c r="X189" s="534"/>
      <c r="Y189" s="534"/>
      <c r="Z189" s="533"/>
      <c r="AA189" s="529"/>
      <c r="AB189" s="1571"/>
      <c r="AR189" s="7"/>
      <c r="AS189" s="7"/>
      <c r="AT189" s="7"/>
      <c r="AU189" s="7"/>
      <c r="AV189" s="7"/>
      <c r="AW189" s="7"/>
      <c r="AX189" s="7"/>
      <c r="AY189" s="7"/>
      <c r="AZ189" s="7"/>
      <c r="BA189" s="7"/>
      <c r="BB189" s="7"/>
      <c r="BC189" s="7"/>
      <c r="BD189" s="7"/>
      <c r="BE189" s="7"/>
      <c r="BF189" s="7"/>
      <c r="BG189" s="7"/>
      <c r="BH189" s="7"/>
      <c r="BI189" s="7"/>
      <c r="BJ189" s="7"/>
      <c r="BK189" s="7"/>
      <c r="BL189" s="7"/>
      <c r="BM189" s="7"/>
      <c r="BN189" s="7"/>
      <c r="BO189" s="7"/>
      <c r="BP189" s="7"/>
      <c r="BQ189" s="7"/>
    </row>
    <row r="190" spans="1:69" ht="58.5" customHeight="1">
      <c r="A190" s="1632"/>
      <c r="B190" s="1756"/>
      <c r="C190" s="1633"/>
      <c r="D190" s="1609"/>
      <c r="E190" s="1604"/>
      <c r="F190" s="1039"/>
      <c r="G190" s="919"/>
      <c r="H190" s="919"/>
      <c r="I190" s="1576"/>
      <c r="J190" s="1355"/>
      <c r="K190" s="507">
        <v>0</v>
      </c>
      <c r="L190" s="578" t="s">
        <v>23</v>
      </c>
      <c r="M190" s="577">
        <v>0</v>
      </c>
      <c r="N190" s="577">
        <v>0</v>
      </c>
      <c r="O190" s="577">
        <v>0</v>
      </c>
      <c r="P190" s="576">
        <v>0</v>
      </c>
      <c r="Q190" s="575">
        <f t="shared" si="35"/>
        <v>0</v>
      </c>
      <c r="R190" s="575">
        <f t="shared" si="36"/>
        <v>0</v>
      </c>
      <c r="S190" s="575">
        <f t="shared" si="37"/>
        <v>0</v>
      </c>
      <c r="T190" s="575">
        <f t="shared" si="38"/>
        <v>0</v>
      </c>
      <c r="U190" s="574">
        <f t="shared" si="39"/>
        <v>0</v>
      </c>
      <c r="V190" s="535"/>
      <c r="W190" s="535"/>
      <c r="X190" s="535"/>
      <c r="Y190" s="535"/>
      <c r="Z190" s="532" t="s">
        <v>416</v>
      </c>
      <c r="AA190" s="528" t="s">
        <v>416</v>
      </c>
      <c r="AB190" s="1571"/>
    </row>
    <row r="191" spans="1:69" s="311" customFormat="1">
      <c r="A191" s="1620" t="s">
        <v>417</v>
      </c>
      <c r="B191" s="1756"/>
      <c r="C191" s="1623" t="s">
        <v>418</v>
      </c>
      <c r="D191" s="922" t="s">
        <v>419</v>
      </c>
      <c r="E191" s="918" t="s">
        <v>473</v>
      </c>
      <c r="F191" s="1038">
        <v>145</v>
      </c>
      <c r="G191" s="1578" t="s">
        <v>474</v>
      </c>
      <c r="H191" s="1588" t="s">
        <v>476</v>
      </c>
      <c r="I191" s="1596">
        <f>+MAX(V191:Y196)</f>
        <v>0</v>
      </c>
      <c r="J191" s="1597" t="s">
        <v>477</v>
      </c>
      <c r="K191" s="308">
        <v>0.5</v>
      </c>
      <c r="L191" s="565" t="s">
        <v>22</v>
      </c>
      <c r="M191" s="569">
        <v>0</v>
      </c>
      <c r="N191" s="569">
        <v>0.4</v>
      </c>
      <c r="O191" s="569">
        <v>0.6</v>
      </c>
      <c r="P191" s="573">
        <v>1</v>
      </c>
      <c r="Q191" s="558">
        <f t="shared" si="35"/>
        <v>0</v>
      </c>
      <c r="R191" s="558">
        <f t="shared" si="36"/>
        <v>0.2</v>
      </c>
      <c r="S191" s="558">
        <f t="shared" si="37"/>
        <v>0.3</v>
      </c>
      <c r="T191" s="558">
        <f t="shared" si="38"/>
        <v>0.5</v>
      </c>
      <c r="U191" s="557">
        <f t="shared" si="39"/>
        <v>0.5</v>
      </c>
      <c r="V191" s="1558"/>
      <c r="W191" s="1558"/>
      <c r="X191" s="1558"/>
      <c r="Y191" s="1558"/>
      <c r="Z191" s="1570" t="s">
        <v>421</v>
      </c>
      <c r="AA191" s="952" t="s">
        <v>421</v>
      </c>
      <c r="AB191" s="1571"/>
      <c r="AC191" s="7"/>
      <c r="AD191" s="7"/>
      <c r="AE191" s="7"/>
      <c r="AF191" s="7"/>
      <c r="AG191" s="7"/>
      <c r="AH191" s="7"/>
      <c r="AI191" s="7"/>
      <c r="AJ191" s="7"/>
      <c r="AK191" s="7"/>
      <c r="AL191" s="7"/>
      <c r="AM191" s="7"/>
      <c r="AN191" s="7"/>
      <c r="AO191" s="7"/>
      <c r="AP191" s="7"/>
      <c r="AQ191" s="7"/>
      <c r="AR191" s="7"/>
      <c r="AS191" s="7"/>
      <c r="AT191" s="7"/>
      <c r="AU191" s="7"/>
      <c r="AV191" s="7"/>
      <c r="AW191" s="7"/>
      <c r="AX191" s="7"/>
      <c r="AY191" s="7"/>
      <c r="AZ191" s="7"/>
      <c r="BA191" s="7"/>
      <c r="BB191" s="7"/>
      <c r="BC191" s="7"/>
      <c r="BD191" s="7"/>
      <c r="BE191" s="7"/>
      <c r="BF191" s="7"/>
      <c r="BG191" s="7"/>
      <c r="BH191" s="7"/>
      <c r="BI191" s="7"/>
      <c r="BJ191" s="7"/>
      <c r="BK191" s="7"/>
      <c r="BL191" s="7"/>
      <c r="BM191" s="7"/>
      <c r="BN191" s="7"/>
      <c r="BO191" s="7"/>
      <c r="BP191" s="7"/>
      <c r="BQ191" s="7"/>
    </row>
    <row r="192" spans="1:69" s="311" customFormat="1" ht="39.6" customHeight="1">
      <c r="A192" s="1621"/>
      <c r="B192" s="1756"/>
      <c r="C192" s="1623"/>
      <c r="D192" s="922"/>
      <c r="E192" s="919"/>
      <c r="F192" s="1039"/>
      <c r="G192" s="1605"/>
      <c r="H192" s="1590"/>
      <c r="I192" s="1596"/>
      <c r="J192" s="1598"/>
      <c r="K192" s="309">
        <v>0.5</v>
      </c>
      <c r="L192" s="556" t="s">
        <v>23</v>
      </c>
      <c r="M192" s="563">
        <v>0</v>
      </c>
      <c r="N192" s="563">
        <v>0</v>
      </c>
      <c r="O192" s="563">
        <v>0</v>
      </c>
      <c r="P192" s="562">
        <v>0</v>
      </c>
      <c r="Q192" s="554">
        <f t="shared" si="35"/>
        <v>0</v>
      </c>
      <c r="R192" s="554">
        <f t="shared" si="36"/>
        <v>0</v>
      </c>
      <c r="S192" s="554">
        <f t="shared" si="37"/>
        <v>0</v>
      </c>
      <c r="T192" s="554">
        <f t="shared" si="38"/>
        <v>0</v>
      </c>
      <c r="U192" s="553">
        <f t="shared" si="39"/>
        <v>0</v>
      </c>
      <c r="V192" s="1558"/>
      <c r="W192" s="1558"/>
      <c r="X192" s="1558"/>
      <c r="Y192" s="1558"/>
      <c r="Z192" s="1571"/>
      <c r="AA192" s="953"/>
      <c r="AB192" s="1571"/>
      <c r="AC192" s="7"/>
      <c r="AD192" s="7"/>
      <c r="AE192" s="7"/>
      <c r="AF192" s="7"/>
      <c r="AG192" s="7"/>
      <c r="AH192" s="7"/>
      <c r="AI192" s="7"/>
      <c r="AJ192" s="7"/>
      <c r="AK192" s="7"/>
      <c r="AL192" s="7"/>
      <c r="AM192" s="7"/>
      <c r="AN192" s="7"/>
      <c r="AO192" s="7"/>
      <c r="AP192" s="7"/>
      <c r="AQ192" s="7"/>
      <c r="AR192" s="7"/>
      <c r="AS192" s="7"/>
      <c r="AT192" s="7"/>
      <c r="AU192" s="7"/>
      <c r="AV192" s="7"/>
      <c r="AW192" s="7"/>
      <c r="AX192" s="7"/>
      <c r="AY192" s="7"/>
      <c r="AZ192" s="7"/>
      <c r="BA192" s="7"/>
      <c r="BB192" s="7"/>
      <c r="BC192" s="7"/>
      <c r="BD192" s="7"/>
      <c r="BE192" s="7"/>
      <c r="BF192" s="7"/>
      <c r="BG192" s="7"/>
      <c r="BH192" s="7"/>
      <c r="BI192" s="7"/>
      <c r="BJ192" s="7"/>
      <c r="BK192" s="7"/>
      <c r="BL192" s="7"/>
      <c r="BM192" s="7"/>
      <c r="BN192" s="7"/>
      <c r="BO192" s="7"/>
      <c r="BP192" s="7"/>
      <c r="BQ192" s="7"/>
    </row>
    <row r="193" spans="1:69" s="311" customFormat="1" ht="19.899999999999999" customHeight="1">
      <c r="A193" s="1621"/>
      <c r="B193" s="1756"/>
      <c r="C193" s="1623"/>
      <c r="D193" s="922"/>
      <c r="E193" s="919"/>
      <c r="F193" s="1039"/>
      <c r="G193" s="1588" t="s">
        <v>475</v>
      </c>
      <c r="H193" s="1588" t="s">
        <v>420</v>
      </c>
      <c r="I193" s="1596"/>
      <c r="J193" s="1600" t="s">
        <v>478</v>
      </c>
      <c r="K193" s="322">
        <v>0.1</v>
      </c>
      <c r="L193" s="565" t="s">
        <v>22</v>
      </c>
      <c r="M193" s="569">
        <v>1</v>
      </c>
      <c r="N193" s="568">
        <v>1</v>
      </c>
      <c r="O193" s="568">
        <v>1</v>
      </c>
      <c r="P193" s="567">
        <v>1</v>
      </c>
      <c r="Q193" s="558">
        <f t="shared" si="35"/>
        <v>0.1</v>
      </c>
      <c r="R193" s="558">
        <f t="shared" si="36"/>
        <v>0.1</v>
      </c>
      <c r="S193" s="558">
        <f t="shared" si="37"/>
        <v>0.1</v>
      </c>
      <c r="T193" s="558">
        <f t="shared" si="38"/>
        <v>0.1</v>
      </c>
      <c r="U193" s="557">
        <f t="shared" si="39"/>
        <v>0.1</v>
      </c>
      <c r="V193" s="1558"/>
      <c r="W193" s="1558"/>
      <c r="X193" s="1558"/>
      <c r="Y193" s="1558"/>
      <c r="Z193" s="1571"/>
      <c r="AA193" s="953"/>
      <c r="AB193" s="1571"/>
      <c r="AC193" s="7"/>
      <c r="AD193" s="7"/>
      <c r="AE193" s="7"/>
      <c r="AF193" s="7"/>
      <c r="AG193" s="7"/>
      <c r="AH193" s="7"/>
      <c r="AI193" s="7"/>
      <c r="AJ193" s="7"/>
      <c r="AK193" s="7"/>
      <c r="AL193" s="7"/>
      <c r="AM193" s="7"/>
      <c r="AN193" s="7"/>
      <c r="AO193" s="7"/>
      <c r="AP193" s="7"/>
      <c r="AQ193" s="7"/>
      <c r="AR193" s="7"/>
      <c r="AS193" s="7"/>
      <c r="AT193" s="7"/>
      <c r="AU193" s="7"/>
      <c r="AV193" s="7"/>
      <c r="AW193" s="7"/>
      <c r="AX193" s="7"/>
      <c r="AY193" s="7"/>
      <c r="AZ193" s="7"/>
      <c r="BA193" s="7"/>
      <c r="BB193" s="7"/>
      <c r="BC193" s="7"/>
      <c r="BD193" s="7"/>
      <c r="BE193" s="7"/>
      <c r="BF193" s="7"/>
      <c r="BG193" s="7"/>
      <c r="BH193" s="7"/>
      <c r="BI193" s="7"/>
      <c r="BJ193" s="7"/>
      <c r="BK193" s="7"/>
      <c r="BL193" s="7"/>
      <c r="BM193" s="7"/>
      <c r="BN193" s="7"/>
      <c r="BO193" s="7"/>
      <c r="BP193" s="7"/>
      <c r="BQ193" s="7"/>
    </row>
    <row r="194" spans="1:69" s="311" customFormat="1" ht="22.9" customHeight="1">
      <c r="A194" s="1621"/>
      <c r="B194" s="1756"/>
      <c r="C194" s="1623"/>
      <c r="D194" s="922"/>
      <c r="E194" s="919"/>
      <c r="F194" s="1039"/>
      <c r="G194" s="1589"/>
      <c r="H194" s="1589"/>
      <c r="I194" s="1596"/>
      <c r="J194" s="1601"/>
      <c r="K194" s="309"/>
      <c r="L194" s="556" t="s">
        <v>23</v>
      </c>
      <c r="M194" s="563">
        <v>0</v>
      </c>
      <c r="N194" s="563">
        <v>0</v>
      </c>
      <c r="O194" s="563">
        <v>0</v>
      </c>
      <c r="P194" s="562">
        <v>0</v>
      </c>
      <c r="Q194" s="554">
        <f t="shared" si="35"/>
        <v>0</v>
      </c>
      <c r="R194" s="554">
        <f t="shared" si="36"/>
        <v>0</v>
      </c>
      <c r="S194" s="554">
        <f t="shared" si="37"/>
        <v>0</v>
      </c>
      <c r="T194" s="554">
        <f t="shared" si="38"/>
        <v>0</v>
      </c>
      <c r="U194" s="553">
        <f t="shared" si="39"/>
        <v>0</v>
      </c>
      <c r="V194" s="1558"/>
      <c r="W194" s="1558"/>
      <c r="X194" s="1558"/>
      <c r="Y194" s="1558"/>
      <c r="Z194" s="1571"/>
      <c r="AA194" s="953"/>
      <c r="AB194" s="1571"/>
      <c r="AC194" s="7"/>
      <c r="AD194" s="7"/>
      <c r="AE194" s="7"/>
      <c r="AF194" s="7"/>
      <c r="AG194" s="7"/>
      <c r="AH194" s="7"/>
      <c r="AI194" s="7"/>
      <c r="AJ194" s="7"/>
      <c r="AK194" s="7"/>
      <c r="AL194" s="7"/>
      <c r="AM194" s="7"/>
      <c r="AN194" s="7"/>
      <c r="AO194" s="7"/>
      <c r="AP194" s="7"/>
      <c r="AQ194" s="7"/>
      <c r="AR194" s="7"/>
      <c r="AS194" s="7"/>
      <c r="AT194" s="7"/>
      <c r="AU194" s="7"/>
      <c r="AV194" s="7"/>
      <c r="AW194" s="7"/>
      <c r="AX194" s="7"/>
      <c r="AY194" s="7"/>
      <c r="AZ194" s="7"/>
      <c r="BA194" s="7"/>
      <c r="BB194" s="7"/>
      <c r="BC194" s="7"/>
      <c r="BD194" s="7"/>
      <c r="BE194" s="7"/>
      <c r="BF194" s="7"/>
      <c r="BG194" s="7"/>
      <c r="BH194" s="7"/>
      <c r="BI194" s="7"/>
      <c r="BJ194" s="7"/>
      <c r="BK194" s="7"/>
      <c r="BL194" s="7"/>
      <c r="BM194" s="7"/>
      <c r="BN194" s="7"/>
      <c r="BO194" s="7"/>
      <c r="BP194" s="7"/>
      <c r="BQ194" s="7"/>
    </row>
    <row r="195" spans="1:69" s="311" customFormat="1" ht="21.6" customHeight="1">
      <c r="A195" s="1621"/>
      <c r="B195" s="1756"/>
      <c r="C195" s="1623"/>
      <c r="D195" s="922"/>
      <c r="E195" s="919"/>
      <c r="F195" s="1039"/>
      <c r="G195" s="1589"/>
      <c r="H195" s="1589"/>
      <c r="I195" s="1596"/>
      <c r="J195" s="939" t="s">
        <v>479</v>
      </c>
      <c r="K195" s="308">
        <v>0.4</v>
      </c>
      <c r="L195" s="565" t="s">
        <v>414</v>
      </c>
      <c r="M195" s="572">
        <v>0</v>
      </c>
      <c r="N195" s="571">
        <v>0</v>
      </c>
      <c r="O195" s="572">
        <v>0.3</v>
      </c>
      <c r="P195" s="572">
        <v>1</v>
      </c>
      <c r="Q195" s="558">
        <f t="shared" si="35"/>
        <v>0</v>
      </c>
      <c r="R195" s="558">
        <f t="shared" si="36"/>
        <v>0</v>
      </c>
      <c r="S195" s="558">
        <f t="shared" si="37"/>
        <v>0.12</v>
      </c>
      <c r="T195" s="558">
        <f t="shared" si="38"/>
        <v>0.4</v>
      </c>
      <c r="U195" s="557">
        <f t="shared" si="39"/>
        <v>0.4</v>
      </c>
      <c r="V195" s="1558"/>
      <c r="W195" s="1558"/>
      <c r="X195" s="1558"/>
      <c r="Y195" s="1558"/>
      <c r="Z195" s="1571"/>
      <c r="AA195" s="953"/>
      <c r="AB195" s="1571"/>
      <c r="AC195" s="7"/>
      <c r="AD195" s="7"/>
      <c r="AE195" s="7"/>
      <c r="AF195" s="7"/>
      <c r="AG195" s="7"/>
      <c r="AH195" s="7"/>
      <c r="AI195" s="7"/>
      <c r="AJ195" s="7"/>
      <c r="AK195" s="7"/>
      <c r="AL195" s="7"/>
      <c r="AM195" s="7"/>
      <c r="AN195" s="7"/>
      <c r="AO195" s="7"/>
      <c r="AP195" s="7"/>
      <c r="AQ195" s="7"/>
      <c r="AR195" s="7"/>
      <c r="AS195" s="7"/>
      <c r="AT195" s="7"/>
      <c r="AU195" s="7"/>
      <c r="AV195" s="7"/>
      <c r="AW195" s="7"/>
      <c r="AX195" s="7"/>
      <c r="AY195" s="7"/>
      <c r="AZ195" s="7"/>
      <c r="BA195" s="7"/>
      <c r="BB195" s="7"/>
      <c r="BC195" s="7"/>
      <c r="BD195" s="7"/>
      <c r="BE195" s="7"/>
      <c r="BF195" s="7"/>
      <c r="BG195" s="7"/>
      <c r="BH195" s="7"/>
      <c r="BI195" s="7"/>
      <c r="BJ195" s="7"/>
      <c r="BK195" s="7"/>
      <c r="BL195" s="7"/>
      <c r="BM195" s="7"/>
      <c r="BN195" s="7"/>
      <c r="BO195" s="7"/>
      <c r="BP195" s="7"/>
      <c r="BQ195" s="7"/>
    </row>
    <row r="196" spans="1:69" s="311" customFormat="1" ht="34.9" customHeight="1">
      <c r="A196" s="1621"/>
      <c r="B196" s="1756"/>
      <c r="C196" s="1623"/>
      <c r="D196" s="922"/>
      <c r="E196" s="1564"/>
      <c r="F196" s="1584"/>
      <c r="G196" s="1590"/>
      <c r="H196" s="1590"/>
      <c r="I196" s="1596"/>
      <c r="J196" s="939"/>
      <c r="K196" s="309">
        <v>0.4</v>
      </c>
      <c r="L196" s="556" t="s">
        <v>23</v>
      </c>
      <c r="M196" s="563">
        <v>0</v>
      </c>
      <c r="N196" s="563">
        <v>0</v>
      </c>
      <c r="O196" s="563">
        <v>0</v>
      </c>
      <c r="P196" s="562">
        <v>0</v>
      </c>
      <c r="Q196" s="554">
        <f t="shared" si="35"/>
        <v>0</v>
      </c>
      <c r="R196" s="554">
        <f t="shared" si="36"/>
        <v>0</v>
      </c>
      <c r="S196" s="554">
        <f t="shared" si="37"/>
        <v>0</v>
      </c>
      <c r="T196" s="554">
        <f t="shared" si="38"/>
        <v>0</v>
      </c>
      <c r="U196" s="553">
        <f t="shared" si="39"/>
        <v>0</v>
      </c>
      <c r="V196" s="1558"/>
      <c r="W196" s="1558"/>
      <c r="X196" s="1558"/>
      <c r="Y196" s="1558"/>
      <c r="Z196" s="1571"/>
      <c r="AA196" s="953"/>
      <c r="AB196" s="1571"/>
      <c r="AC196" s="7"/>
      <c r="AD196" s="7"/>
      <c r="AE196" s="7"/>
      <c r="AF196" s="7"/>
      <c r="AG196" s="7"/>
      <c r="AH196" s="7"/>
      <c r="AI196" s="7"/>
      <c r="AJ196" s="7"/>
      <c r="AK196" s="7"/>
      <c r="AL196" s="7"/>
      <c r="AM196" s="7"/>
      <c r="AN196" s="7"/>
      <c r="AO196" s="7"/>
      <c r="AP196" s="7"/>
      <c r="AQ196" s="7"/>
      <c r="AR196" s="7"/>
      <c r="AS196" s="7"/>
      <c r="AT196" s="7"/>
      <c r="AU196" s="7"/>
      <c r="AV196" s="7"/>
      <c r="AW196" s="7"/>
      <c r="AX196" s="7"/>
      <c r="AY196" s="7"/>
      <c r="AZ196" s="7"/>
      <c r="BA196" s="7"/>
      <c r="BB196" s="7"/>
      <c r="BC196" s="7"/>
      <c r="BD196" s="7"/>
      <c r="BE196" s="7"/>
      <c r="BF196" s="7"/>
      <c r="BG196" s="7"/>
      <c r="BH196" s="7"/>
      <c r="BI196" s="7"/>
      <c r="BJ196" s="7"/>
      <c r="BK196" s="7"/>
      <c r="BL196" s="7"/>
      <c r="BM196" s="7"/>
      <c r="BN196" s="7"/>
      <c r="BO196" s="7"/>
      <c r="BP196" s="7"/>
      <c r="BQ196" s="7"/>
    </row>
    <row r="197" spans="1:69" s="311" customFormat="1" ht="24.6" customHeight="1">
      <c r="A197" s="1621"/>
      <c r="B197" s="1756"/>
      <c r="C197" s="1623"/>
      <c r="D197" s="922"/>
      <c r="E197" s="918" t="s">
        <v>480</v>
      </c>
      <c r="F197" s="1788">
        <v>146</v>
      </c>
      <c r="G197" s="1591" t="s">
        <v>481</v>
      </c>
      <c r="H197" s="1588" t="s">
        <v>482</v>
      </c>
      <c r="I197" s="1563">
        <v>0</v>
      </c>
      <c r="J197" s="1594" t="s">
        <v>483</v>
      </c>
      <c r="K197" s="323">
        <v>0.5</v>
      </c>
      <c r="L197" s="565" t="s">
        <v>22</v>
      </c>
      <c r="M197" s="572">
        <v>0.25</v>
      </c>
      <c r="N197" s="571">
        <v>0.5</v>
      </c>
      <c r="O197" s="571">
        <v>0.75</v>
      </c>
      <c r="P197" s="571">
        <v>1</v>
      </c>
      <c r="Q197" s="558">
        <f t="shared" si="35"/>
        <v>0.125</v>
      </c>
      <c r="R197" s="558">
        <f t="shared" si="36"/>
        <v>0.25</v>
      </c>
      <c r="S197" s="558">
        <f t="shared" si="37"/>
        <v>0.375</v>
      </c>
      <c r="T197" s="558">
        <f t="shared" si="38"/>
        <v>0.5</v>
      </c>
      <c r="U197" s="557">
        <f t="shared" si="39"/>
        <v>0.5</v>
      </c>
      <c r="V197" s="535"/>
      <c r="W197" s="535"/>
      <c r="X197" s="535"/>
      <c r="Y197" s="535"/>
      <c r="Z197" s="1571"/>
      <c r="AA197" s="953"/>
      <c r="AB197" s="1571"/>
      <c r="AC197" s="7"/>
      <c r="AD197" s="7"/>
      <c r="AE197" s="7"/>
      <c r="AF197" s="7"/>
      <c r="AG197" s="7"/>
      <c r="AH197" s="7"/>
      <c r="AI197" s="7"/>
      <c r="AJ197" s="7"/>
      <c r="AK197" s="7"/>
      <c r="AL197" s="7"/>
      <c r="AM197" s="7"/>
      <c r="AN197" s="7"/>
      <c r="AO197" s="7"/>
      <c r="AP197" s="7"/>
      <c r="AQ197" s="7"/>
      <c r="AR197" s="7"/>
      <c r="AS197" s="7"/>
      <c r="AT197" s="7"/>
      <c r="AU197" s="7"/>
      <c r="AV197" s="7"/>
      <c r="AW197" s="7"/>
      <c r="AX197" s="7"/>
      <c r="AY197" s="7"/>
      <c r="AZ197" s="7"/>
      <c r="BA197" s="7"/>
      <c r="BB197" s="7"/>
      <c r="BC197" s="7"/>
      <c r="BD197" s="7"/>
      <c r="BE197" s="7"/>
      <c r="BF197" s="7"/>
      <c r="BG197" s="7"/>
      <c r="BH197" s="7"/>
      <c r="BI197" s="7"/>
      <c r="BJ197" s="7"/>
      <c r="BK197" s="7"/>
      <c r="BL197" s="7"/>
      <c r="BM197" s="7"/>
      <c r="BN197" s="7"/>
      <c r="BO197" s="7"/>
      <c r="BP197" s="7"/>
      <c r="BQ197" s="7"/>
    </row>
    <row r="198" spans="1:69" s="311" customFormat="1" ht="43.9" customHeight="1">
      <c r="A198" s="1621"/>
      <c r="B198" s="1756"/>
      <c r="C198" s="1623"/>
      <c r="D198" s="922"/>
      <c r="E198" s="919"/>
      <c r="F198" s="1789"/>
      <c r="G198" s="1592"/>
      <c r="H198" s="1589"/>
      <c r="I198" s="1576"/>
      <c r="J198" s="1595"/>
      <c r="K198" s="324">
        <v>0.5</v>
      </c>
      <c r="L198" s="556" t="s">
        <v>23</v>
      </c>
      <c r="M198" s="563">
        <v>0</v>
      </c>
      <c r="N198" s="563">
        <v>0</v>
      </c>
      <c r="O198" s="563">
        <v>0</v>
      </c>
      <c r="P198" s="562">
        <v>0</v>
      </c>
      <c r="Q198" s="554">
        <f t="shared" si="35"/>
        <v>0</v>
      </c>
      <c r="R198" s="554">
        <f t="shared" si="36"/>
        <v>0</v>
      </c>
      <c r="S198" s="554">
        <f t="shared" si="37"/>
        <v>0</v>
      </c>
      <c r="T198" s="554">
        <f t="shared" si="38"/>
        <v>0</v>
      </c>
      <c r="U198" s="553">
        <f t="shared" si="39"/>
        <v>0</v>
      </c>
      <c r="V198" s="535"/>
      <c r="W198" s="535"/>
      <c r="X198" s="535"/>
      <c r="Y198" s="535"/>
      <c r="Z198" s="1571"/>
      <c r="AA198" s="953"/>
      <c r="AB198" s="1571"/>
      <c r="AC198" s="7"/>
      <c r="AD198" s="7"/>
      <c r="AE198" s="7"/>
      <c r="AF198" s="7"/>
      <c r="AG198" s="7"/>
      <c r="AH198" s="7"/>
      <c r="AI198" s="7"/>
      <c r="AJ198" s="7"/>
      <c r="AK198" s="7"/>
      <c r="AL198" s="7"/>
      <c r="AM198" s="7"/>
      <c r="AN198" s="7"/>
      <c r="AO198" s="7"/>
      <c r="AP198" s="7"/>
      <c r="AQ198" s="7"/>
      <c r="AR198" s="7"/>
      <c r="AS198" s="7"/>
      <c r="AT198" s="7"/>
      <c r="AU198" s="7"/>
      <c r="AV198" s="7"/>
      <c r="AW198" s="7"/>
      <c r="AX198" s="7"/>
      <c r="AY198" s="7"/>
      <c r="AZ198" s="7"/>
      <c r="BA198" s="7"/>
      <c r="BB198" s="7"/>
      <c r="BC198" s="7"/>
      <c r="BD198" s="7"/>
      <c r="BE198" s="7"/>
      <c r="BF198" s="7"/>
      <c r="BG198" s="7"/>
      <c r="BH198" s="7"/>
      <c r="BI198" s="7"/>
      <c r="BJ198" s="7"/>
      <c r="BK198" s="7"/>
      <c r="BL198" s="7"/>
      <c r="BM198" s="7"/>
      <c r="BN198" s="7"/>
      <c r="BO198" s="7"/>
      <c r="BP198" s="7"/>
      <c r="BQ198" s="7"/>
    </row>
    <row r="199" spans="1:69" s="311" customFormat="1" ht="33" customHeight="1">
      <c r="A199" s="1621"/>
      <c r="B199" s="1756"/>
      <c r="C199" s="1623"/>
      <c r="D199" s="922"/>
      <c r="E199" s="919"/>
      <c r="F199" s="1789"/>
      <c r="G199" s="1592"/>
      <c r="H199" s="1589"/>
      <c r="I199" s="1576"/>
      <c r="J199" s="1599" t="s">
        <v>484</v>
      </c>
      <c r="K199" s="325">
        <v>0.5</v>
      </c>
      <c r="L199" s="570" t="s">
        <v>414</v>
      </c>
      <c r="M199" s="569">
        <v>0.25</v>
      </c>
      <c r="N199" s="568">
        <v>0.5</v>
      </c>
      <c r="O199" s="568">
        <v>0.75</v>
      </c>
      <c r="P199" s="568">
        <v>1</v>
      </c>
      <c r="Q199" s="558">
        <f t="shared" si="35"/>
        <v>0.125</v>
      </c>
      <c r="R199" s="558">
        <f t="shared" si="36"/>
        <v>0.25</v>
      </c>
      <c r="S199" s="558">
        <f t="shared" si="37"/>
        <v>0.375</v>
      </c>
      <c r="T199" s="558">
        <f t="shared" si="38"/>
        <v>0.5</v>
      </c>
      <c r="U199" s="557">
        <f t="shared" si="39"/>
        <v>0.5</v>
      </c>
      <c r="V199" s="1558"/>
      <c r="W199" s="1558"/>
      <c r="X199" s="1558"/>
      <c r="Y199" s="1558"/>
      <c r="Z199" s="1571"/>
      <c r="AA199" s="953"/>
      <c r="AB199" s="1571"/>
      <c r="AC199" s="7"/>
      <c r="AD199" s="7"/>
      <c r="AE199" s="7"/>
      <c r="AF199" s="7"/>
      <c r="AG199" s="7"/>
      <c r="AH199" s="7"/>
      <c r="AI199" s="7"/>
      <c r="AJ199" s="7"/>
      <c r="AK199" s="7"/>
      <c r="AL199" s="7"/>
      <c r="AM199" s="7"/>
      <c r="AN199" s="7"/>
      <c r="AO199" s="7"/>
      <c r="AP199" s="7"/>
      <c r="AQ199" s="7"/>
      <c r="AR199" s="7"/>
      <c r="AS199" s="7"/>
      <c r="AT199" s="7"/>
      <c r="AU199" s="7"/>
      <c r="AV199" s="7"/>
      <c r="AW199" s="7"/>
      <c r="AX199" s="7"/>
      <c r="AY199" s="7"/>
      <c r="AZ199" s="7"/>
      <c r="BA199" s="7"/>
      <c r="BB199" s="7"/>
      <c r="BC199" s="7"/>
      <c r="BD199" s="7"/>
      <c r="BE199" s="7"/>
      <c r="BF199" s="7"/>
      <c r="BG199" s="7"/>
      <c r="BH199" s="7"/>
      <c r="BI199" s="7"/>
      <c r="BJ199" s="7"/>
      <c r="BK199" s="7"/>
      <c r="BL199" s="7"/>
      <c r="BM199" s="7"/>
      <c r="BN199" s="7"/>
      <c r="BO199" s="7"/>
      <c r="BP199" s="7"/>
      <c r="BQ199" s="7"/>
    </row>
    <row r="200" spans="1:69" s="311" customFormat="1" ht="30" customHeight="1">
      <c r="A200" s="1621"/>
      <c r="B200" s="1756"/>
      <c r="C200" s="1623"/>
      <c r="D200" s="922"/>
      <c r="E200" s="1564"/>
      <c r="F200" s="1790"/>
      <c r="G200" s="1593"/>
      <c r="H200" s="1590"/>
      <c r="I200" s="1577"/>
      <c r="J200" s="1599"/>
      <c r="K200" s="326">
        <v>0.5</v>
      </c>
      <c r="L200" s="556" t="s">
        <v>23</v>
      </c>
      <c r="M200" s="555">
        <v>0</v>
      </c>
      <c r="N200" s="555">
        <v>0</v>
      </c>
      <c r="O200" s="555">
        <v>0</v>
      </c>
      <c r="P200" s="555">
        <v>0</v>
      </c>
      <c r="Q200" s="554">
        <f t="shared" si="35"/>
        <v>0</v>
      </c>
      <c r="R200" s="554">
        <f t="shared" si="36"/>
        <v>0</v>
      </c>
      <c r="S200" s="554">
        <f t="shared" si="37"/>
        <v>0</v>
      </c>
      <c r="T200" s="554">
        <f t="shared" si="38"/>
        <v>0</v>
      </c>
      <c r="U200" s="553">
        <f t="shared" si="39"/>
        <v>0</v>
      </c>
      <c r="V200" s="1559"/>
      <c r="W200" s="1559"/>
      <c r="X200" s="1559"/>
      <c r="Y200" s="1559"/>
      <c r="Z200" s="1571"/>
      <c r="AA200" s="953"/>
      <c r="AB200" s="1571"/>
      <c r="AC200" s="7"/>
      <c r="AD200" s="7"/>
      <c r="AE200" s="7"/>
      <c r="AF200" s="7"/>
      <c r="AG200" s="7"/>
      <c r="AH200" s="7"/>
      <c r="AI200" s="7"/>
      <c r="AJ200" s="7"/>
      <c r="AK200" s="7"/>
      <c r="AL200" s="7"/>
      <c r="AM200" s="7"/>
      <c r="AN200" s="7"/>
      <c r="AO200" s="7"/>
      <c r="AP200" s="7"/>
      <c r="AQ200" s="7"/>
      <c r="AR200" s="7"/>
      <c r="AS200" s="7"/>
      <c r="AT200" s="7"/>
      <c r="AU200" s="7"/>
      <c r="AV200" s="7"/>
      <c r="AW200" s="7"/>
      <c r="AX200" s="7"/>
      <c r="AY200" s="7"/>
      <c r="AZ200" s="7"/>
      <c r="BA200" s="7"/>
      <c r="BB200" s="7"/>
      <c r="BC200" s="7"/>
      <c r="BD200" s="7"/>
      <c r="BE200" s="7"/>
      <c r="BF200" s="7"/>
      <c r="BG200" s="7"/>
      <c r="BH200" s="7"/>
      <c r="BI200" s="7"/>
      <c r="BJ200" s="7"/>
      <c r="BK200" s="7"/>
      <c r="BL200" s="7"/>
      <c r="BM200" s="7"/>
      <c r="BN200" s="7"/>
      <c r="BO200" s="7"/>
      <c r="BP200" s="7"/>
      <c r="BQ200" s="7"/>
    </row>
    <row r="201" spans="1:69" s="311" customFormat="1" ht="28.9" customHeight="1">
      <c r="A201" s="1621"/>
      <c r="B201" s="1756"/>
      <c r="C201" s="1623"/>
      <c r="D201" s="922"/>
      <c r="E201" s="1588" t="s">
        <v>485</v>
      </c>
      <c r="F201" s="1038">
        <v>147</v>
      </c>
      <c r="G201" s="1585" t="s">
        <v>487</v>
      </c>
      <c r="H201" s="1578" t="s">
        <v>422</v>
      </c>
      <c r="I201" s="1596">
        <f>+MAX(V201:Y206)</f>
        <v>0</v>
      </c>
      <c r="J201" s="934" t="s">
        <v>488</v>
      </c>
      <c r="K201" s="323">
        <v>0.5</v>
      </c>
      <c r="L201" s="565" t="s">
        <v>22</v>
      </c>
      <c r="M201" s="564">
        <v>0</v>
      </c>
      <c r="N201" s="564">
        <v>0.5</v>
      </c>
      <c r="O201" s="560">
        <v>1</v>
      </c>
      <c r="P201" s="559">
        <v>1</v>
      </c>
      <c r="Q201" s="558">
        <f t="shared" si="35"/>
        <v>0</v>
      </c>
      <c r="R201" s="558">
        <f t="shared" si="36"/>
        <v>0.25</v>
      </c>
      <c r="S201" s="558">
        <f t="shared" si="37"/>
        <v>0.5</v>
      </c>
      <c r="T201" s="558">
        <f t="shared" si="38"/>
        <v>0.5</v>
      </c>
      <c r="U201" s="557">
        <f t="shared" si="39"/>
        <v>0.5</v>
      </c>
      <c r="V201" s="1558">
        <f>+Q202+Q204+Q206</f>
        <v>0</v>
      </c>
      <c r="W201" s="1558">
        <v>0</v>
      </c>
      <c r="X201" s="1558">
        <v>0</v>
      </c>
      <c r="Y201" s="1558">
        <f>+T202+T204+T206</f>
        <v>0</v>
      </c>
      <c r="Z201" s="1571"/>
      <c r="AA201" s="953"/>
      <c r="AB201" s="1571"/>
      <c r="AC201" s="7"/>
      <c r="AD201" s="7"/>
      <c r="AE201" s="7"/>
      <c r="AF201" s="7"/>
      <c r="AG201" s="7"/>
      <c r="AH201" s="7"/>
      <c r="AI201" s="7"/>
      <c r="AJ201" s="7"/>
      <c r="AK201" s="7"/>
      <c r="AL201" s="7"/>
      <c r="AM201" s="7"/>
      <c r="AN201" s="7"/>
      <c r="AO201" s="7"/>
      <c r="AP201" s="7"/>
      <c r="AQ201" s="7"/>
      <c r="AR201" s="7"/>
      <c r="AS201" s="7"/>
      <c r="AT201" s="7"/>
      <c r="AU201" s="7"/>
      <c r="AV201" s="7"/>
      <c r="AW201" s="7"/>
      <c r="AX201" s="7"/>
      <c r="AY201" s="7"/>
      <c r="AZ201" s="7"/>
      <c r="BA201" s="7"/>
      <c r="BB201" s="7"/>
      <c r="BC201" s="7"/>
      <c r="BD201" s="7"/>
      <c r="BE201" s="7"/>
      <c r="BF201" s="7"/>
      <c r="BG201" s="7"/>
      <c r="BH201" s="7"/>
      <c r="BI201" s="7"/>
      <c r="BJ201" s="7"/>
      <c r="BK201" s="7"/>
      <c r="BL201" s="7"/>
      <c r="BM201" s="7"/>
      <c r="BN201" s="7"/>
      <c r="BO201" s="7"/>
      <c r="BP201" s="7"/>
      <c r="BQ201" s="7"/>
    </row>
    <row r="202" spans="1:69" s="311" customFormat="1" ht="44.45" customHeight="1">
      <c r="A202" s="1621"/>
      <c r="B202" s="1756"/>
      <c r="C202" s="1623"/>
      <c r="D202" s="922"/>
      <c r="E202" s="1589"/>
      <c r="F202" s="1039"/>
      <c r="G202" s="1587"/>
      <c r="H202" s="1579"/>
      <c r="I202" s="1602"/>
      <c r="J202" s="934"/>
      <c r="K202" s="324">
        <v>0.5</v>
      </c>
      <c r="L202" s="556" t="s">
        <v>23</v>
      </c>
      <c r="M202" s="555">
        <v>0</v>
      </c>
      <c r="N202" s="555">
        <v>0.5</v>
      </c>
      <c r="O202" s="555">
        <v>0.75</v>
      </c>
      <c r="P202" s="555">
        <v>0</v>
      </c>
      <c r="Q202" s="554">
        <f t="shared" si="35"/>
        <v>0</v>
      </c>
      <c r="R202" s="554">
        <f t="shared" si="36"/>
        <v>0.25</v>
      </c>
      <c r="S202" s="554">
        <f t="shared" si="37"/>
        <v>0.375</v>
      </c>
      <c r="T202" s="554">
        <f t="shared" si="38"/>
        <v>0</v>
      </c>
      <c r="U202" s="553">
        <f t="shared" si="39"/>
        <v>0.375</v>
      </c>
      <c r="V202" s="1559"/>
      <c r="W202" s="1559"/>
      <c r="X202" s="1559"/>
      <c r="Y202" s="1559"/>
      <c r="Z202" s="1571"/>
      <c r="AA202" s="953"/>
      <c r="AB202" s="1571"/>
      <c r="AC202" s="7"/>
      <c r="AD202" s="7"/>
      <c r="AE202" s="7"/>
      <c r="AF202" s="7"/>
      <c r="AG202" s="7"/>
      <c r="AH202" s="7"/>
      <c r="AI202" s="7"/>
      <c r="AJ202" s="7"/>
      <c r="AK202" s="7"/>
      <c r="AL202" s="7"/>
      <c r="AM202" s="7"/>
      <c r="AN202" s="7"/>
      <c r="AO202" s="7"/>
      <c r="AP202" s="7"/>
      <c r="AQ202" s="7"/>
      <c r="AR202" s="7"/>
      <c r="AS202" s="7"/>
      <c r="AT202" s="7"/>
      <c r="AU202" s="7"/>
      <c r="AV202" s="7"/>
      <c r="AW202" s="7"/>
      <c r="AX202" s="7"/>
      <c r="AY202" s="7"/>
      <c r="AZ202" s="7"/>
      <c r="BA202" s="7"/>
      <c r="BB202" s="7"/>
      <c r="BC202" s="7"/>
      <c r="BD202" s="7"/>
      <c r="BE202" s="7"/>
      <c r="BF202" s="7"/>
      <c r="BG202" s="7"/>
      <c r="BH202" s="7"/>
      <c r="BI202" s="7"/>
      <c r="BJ202" s="7"/>
      <c r="BK202" s="7"/>
      <c r="BL202" s="7"/>
      <c r="BM202" s="7"/>
      <c r="BN202" s="7"/>
      <c r="BO202" s="7"/>
      <c r="BP202" s="7"/>
      <c r="BQ202" s="7"/>
    </row>
    <row r="203" spans="1:69" s="311" customFormat="1" ht="32.450000000000003" customHeight="1">
      <c r="A203" s="1621"/>
      <c r="B203" s="1756"/>
      <c r="C203" s="1623"/>
      <c r="D203" s="922"/>
      <c r="E203" s="1589"/>
      <c r="F203" s="1039"/>
      <c r="G203" s="1585" t="s">
        <v>486</v>
      </c>
      <c r="H203" s="1579"/>
      <c r="I203" s="1602"/>
      <c r="J203" s="1588" t="s">
        <v>489</v>
      </c>
      <c r="K203" s="325">
        <v>0.25</v>
      </c>
      <c r="L203" s="565" t="s">
        <v>22</v>
      </c>
      <c r="M203" s="569">
        <v>0</v>
      </c>
      <c r="N203" s="568">
        <v>0.5</v>
      </c>
      <c r="O203" s="568">
        <v>0.75</v>
      </c>
      <c r="P203" s="567">
        <v>1</v>
      </c>
      <c r="Q203" s="558">
        <f t="shared" si="35"/>
        <v>0</v>
      </c>
      <c r="R203" s="558">
        <f t="shared" si="36"/>
        <v>0.125</v>
      </c>
      <c r="S203" s="558">
        <f t="shared" si="37"/>
        <v>0.1875</v>
      </c>
      <c r="T203" s="558">
        <f t="shared" si="38"/>
        <v>0.25</v>
      </c>
      <c r="U203" s="557">
        <f t="shared" si="39"/>
        <v>0.25</v>
      </c>
      <c r="V203" s="1559"/>
      <c r="W203" s="1559"/>
      <c r="X203" s="1559"/>
      <c r="Y203" s="1559"/>
      <c r="Z203" s="1571"/>
      <c r="AA203" s="953"/>
      <c r="AB203" s="1571"/>
      <c r="AC203" s="7"/>
      <c r="AD203" s="7"/>
      <c r="AE203" s="7"/>
      <c r="AF203" s="7"/>
      <c r="AG203" s="7"/>
      <c r="AH203" s="7"/>
      <c r="AI203" s="7"/>
      <c r="AJ203" s="7"/>
      <c r="AK203" s="7"/>
      <c r="AL203" s="7"/>
      <c r="AM203" s="7"/>
      <c r="AN203" s="7"/>
      <c r="AO203" s="7"/>
      <c r="AP203" s="7"/>
      <c r="AQ203" s="7"/>
      <c r="AR203" s="7"/>
      <c r="AS203" s="7"/>
      <c r="AT203" s="7"/>
      <c r="AU203" s="7"/>
      <c r="AV203" s="7"/>
      <c r="AW203" s="7"/>
      <c r="AX203" s="7"/>
      <c r="AY203" s="7"/>
      <c r="AZ203" s="7"/>
      <c r="BA203" s="7"/>
      <c r="BB203" s="7"/>
      <c r="BC203" s="7"/>
      <c r="BD203" s="7"/>
      <c r="BE203" s="7"/>
      <c r="BF203" s="7"/>
      <c r="BG203" s="7"/>
      <c r="BH203" s="7"/>
      <c r="BI203" s="7"/>
      <c r="BJ203" s="7"/>
      <c r="BK203" s="7"/>
      <c r="BL203" s="7"/>
      <c r="BM203" s="7"/>
      <c r="BN203" s="7"/>
      <c r="BO203" s="7"/>
      <c r="BP203" s="7"/>
      <c r="BQ203" s="7"/>
    </row>
    <row r="204" spans="1:69" s="311" customFormat="1" ht="43.15" customHeight="1">
      <c r="A204" s="1621"/>
      <c r="B204" s="1756"/>
      <c r="C204" s="1623"/>
      <c r="D204" s="922"/>
      <c r="E204" s="1589"/>
      <c r="F204" s="1039"/>
      <c r="G204" s="1586"/>
      <c r="H204" s="1579"/>
      <c r="I204" s="1602"/>
      <c r="J204" s="1590"/>
      <c r="K204" s="326">
        <v>0.25</v>
      </c>
      <c r="L204" s="556" t="s">
        <v>23</v>
      </c>
      <c r="M204" s="563">
        <v>0</v>
      </c>
      <c r="N204" s="563">
        <v>0</v>
      </c>
      <c r="O204" s="563">
        <v>0</v>
      </c>
      <c r="P204" s="562">
        <v>0</v>
      </c>
      <c r="Q204" s="554">
        <f t="shared" si="35"/>
        <v>0</v>
      </c>
      <c r="R204" s="554">
        <f t="shared" si="36"/>
        <v>0</v>
      </c>
      <c r="S204" s="554">
        <f t="shared" si="37"/>
        <v>0</v>
      </c>
      <c r="T204" s="554">
        <f t="shared" si="38"/>
        <v>0</v>
      </c>
      <c r="U204" s="553">
        <f t="shared" si="39"/>
        <v>0</v>
      </c>
      <c r="V204" s="1559"/>
      <c r="W204" s="1559"/>
      <c r="X204" s="1559"/>
      <c r="Y204" s="1559"/>
      <c r="Z204" s="1571"/>
      <c r="AA204" s="953"/>
      <c r="AB204" s="1571"/>
      <c r="AC204" s="7"/>
      <c r="AD204" s="7"/>
      <c r="AE204" s="7"/>
      <c r="AF204" s="7"/>
      <c r="AG204" s="7"/>
      <c r="AH204" s="7"/>
      <c r="AI204" s="7"/>
      <c r="AJ204" s="7"/>
      <c r="AK204" s="7"/>
      <c r="AL204" s="7"/>
      <c r="AM204" s="7"/>
      <c r="AN204" s="7"/>
      <c r="AO204" s="7"/>
      <c r="AP204" s="7"/>
      <c r="AQ204" s="7"/>
      <c r="AR204" s="7"/>
      <c r="AS204" s="7"/>
      <c r="AT204" s="7"/>
      <c r="AU204" s="7"/>
      <c r="AV204" s="7"/>
      <c r="AW204" s="7"/>
      <c r="AX204" s="7"/>
      <c r="AY204" s="7"/>
      <c r="AZ204" s="7"/>
      <c r="BA204" s="7"/>
      <c r="BB204" s="7"/>
      <c r="BC204" s="7"/>
      <c r="BD204" s="7"/>
      <c r="BE204" s="7"/>
      <c r="BF204" s="7"/>
      <c r="BG204" s="7"/>
      <c r="BH204" s="7"/>
      <c r="BI204" s="7"/>
      <c r="BJ204" s="7"/>
      <c r="BK204" s="7"/>
      <c r="BL204" s="7"/>
      <c r="BM204" s="7"/>
      <c r="BN204" s="7"/>
      <c r="BO204" s="7"/>
      <c r="BP204" s="7"/>
      <c r="BQ204" s="7"/>
    </row>
    <row r="205" spans="1:69" ht="44.45" customHeight="1">
      <c r="A205" s="1621"/>
      <c r="B205" s="1756"/>
      <c r="C205" s="1623"/>
      <c r="D205" s="922"/>
      <c r="E205" s="1589"/>
      <c r="F205" s="1039"/>
      <c r="G205" s="1586"/>
      <c r="H205" s="1579"/>
      <c r="I205" s="1602"/>
      <c r="J205" s="1560" t="s">
        <v>490</v>
      </c>
      <c r="K205" s="323">
        <v>0.25</v>
      </c>
      <c r="L205" s="565" t="s">
        <v>22</v>
      </c>
      <c r="M205" s="564">
        <v>0</v>
      </c>
      <c r="N205" s="564">
        <v>0.5</v>
      </c>
      <c r="O205" s="564">
        <v>0.75</v>
      </c>
      <c r="P205" s="566">
        <v>1</v>
      </c>
      <c r="Q205" s="558">
        <f t="shared" si="35"/>
        <v>0</v>
      </c>
      <c r="R205" s="558">
        <f t="shared" si="36"/>
        <v>0.125</v>
      </c>
      <c r="S205" s="558">
        <f t="shared" si="37"/>
        <v>0.1875</v>
      </c>
      <c r="T205" s="558">
        <f t="shared" si="38"/>
        <v>0.25</v>
      </c>
      <c r="U205" s="557">
        <f t="shared" si="39"/>
        <v>0.25</v>
      </c>
      <c r="V205" s="1559"/>
      <c r="W205" s="1559"/>
      <c r="X205" s="1559"/>
      <c r="Y205" s="1559"/>
      <c r="Z205" s="1571"/>
      <c r="AA205" s="953"/>
      <c r="AB205" s="1571"/>
      <c r="AC205" s="7"/>
      <c r="AD205" s="7"/>
      <c r="AE205" s="7"/>
      <c r="AF205" s="7"/>
      <c r="AG205" s="7"/>
      <c r="AH205" s="7"/>
      <c r="AI205" s="7"/>
      <c r="AJ205" s="7"/>
      <c r="AK205" s="7"/>
      <c r="AL205" s="7"/>
      <c r="AM205" s="7"/>
      <c r="AN205" s="7"/>
      <c r="AO205" s="7"/>
      <c r="AP205" s="7"/>
      <c r="AQ205" s="7"/>
    </row>
    <row r="206" spans="1:69" ht="33.6" customHeight="1">
      <c r="A206" s="1621"/>
      <c r="B206" s="1756"/>
      <c r="C206" s="1623"/>
      <c r="D206" s="922"/>
      <c r="E206" s="1590"/>
      <c r="F206" s="1584"/>
      <c r="G206" s="1587"/>
      <c r="H206" s="1580"/>
      <c r="I206" s="1602"/>
      <c r="J206" s="1560"/>
      <c r="K206" s="324">
        <v>0.5</v>
      </c>
      <c r="L206" s="556" t="s">
        <v>23</v>
      </c>
      <c r="M206" s="563">
        <v>0</v>
      </c>
      <c r="N206" s="563">
        <v>0</v>
      </c>
      <c r="O206" s="563">
        <v>0</v>
      </c>
      <c r="P206" s="562">
        <v>0</v>
      </c>
      <c r="Q206" s="554">
        <f t="shared" si="35"/>
        <v>0</v>
      </c>
      <c r="R206" s="554">
        <f t="shared" si="36"/>
        <v>0</v>
      </c>
      <c r="S206" s="554">
        <f t="shared" si="37"/>
        <v>0</v>
      </c>
      <c r="T206" s="554">
        <f t="shared" si="38"/>
        <v>0</v>
      </c>
      <c r="U206" s="553">
        <f t="shared" si="39"/>
        <v>0</v>
      </c>
      <c r="V206" s="1559"/>
      <c r="W206" s="1559"/>
      <c r="X206" s="1559"/>
      <c r="Y206" s="1559"/>
      <c r="Z206" s="1571"/>
      <c r="AA206" s="953"/>
      <c r="AB206" s="1571"/>
      <c r="AC206" s="7"/>
      <c r="AD206" s="7"/>
      <c r="AE206" s="7"/>
      <c r="AF206" s="7"/>
      <c r="AG206" s="7"/>
      <c r="AH206" s="7"/>
      <c r="AI206" s="7"/>
      <c r="AJ206" s="7"/>
      <c r="AK206" s="7"/>
      <c r="AL206" s="7"/>
      <c r="AM206" s="7"/>
      <c r="AN206" s="7"/>
      <c r="AO206" s="7"/>
      <c r="AP206" s="7"/>
      <c r="AQ206" s="7"/>
    </row>
    <row r="207" spans="1:69" ht="33.6" customHeight="1">
      <c r="A207" s="1621"/>
      <c r="B207" s="1756"/>
      <c r="C207" s="1608" t="s">
        <v>423</v>
      </c>
      <c r="D207" s="1608" t="s">
        <v>177</v>
      </c>
      <c r="E207" s="918" t="s">
        <v>424</v>
      </c>
      <c r="F207" s="1038">
        <v>148</v>
      </c>
      <c r="G207" s="1573" t="s">
        <v>866</v>
      </c>
      <c r="H207" s="918" t="s">
        <v>425</v>
      </c>
      <c r="I207" s="1563">
        <f>+MAX(V207:Y212)</f>
        <v>0</v>
      </c>
      <c r="J207" s="1561" t="s">
        <v>426</v>
      </c>
      <c r="K207" s="447">
        <v>0.4</v>
      </c>
      <c r="L207" s="565" t="s">
        <v>22</v>
      </c>
      <c r="M207" s="564">
        <v>0.1</v>
      </c>
      <c r="N207" s="564">
        <v>0.25</v>
      </c>
      <c r="O207" s="560">
        <v>0.5</v>
      </c>
      <c r="P207" s="559">
        <v>1</v>
      </c>
      <c r="Q207" s="558">
        <f t="shared" si="35"/>
        <v>4.0000000000000008E-2</v>
      </c>
      <c r="R207" s="558">
        <f t="shared" si="36"/>
        <v>0.1</v>
      </c>
      <c r="S207" s="558">
        <f t="shared" si="37"/>
        <v>0.2</v>
      </c>
      <c r="T207" s="558">
        <f t="shared" si="38"/>
        <v>0.4</v>
      </c>
      <c r="U207" s="557">
        <f t="shared" si="39"/>
        <v>0.4</v>
      </c>
      <c r="V207" s="1558">
        <f>+Q208+Q210+Q212</f>
        <v>0</v>
      </c>
      <c r="W207" s="1558">
        <f>+R208+R210+R212</f>
        <v>0</v>
      </c>
      <c r="X207" s="1558">
        <f>+S208+S210+S212</f>
        <v>0</v>
      </c>
      <c r="Y207" s="1558">
        <f>+T208+T210+T212</f>
        <v>0</v>
      </c>
      <c r="Z207" s="1570" t="s">
        <v>160</v>
      </c>
      <c r="AA207" s="955" t="s">
        <v>427</v>
      </c>
      <c r="AB207" s="1571"/>
      <c r="AC207" s="7"/>
      <c r="AD207" s="7"/>
      <c r="AE207" s="7"/>
      <c r="AF207" s="7"/>
      <c r="AG207" s="7"/>
      <c r="AH207" s="7"/>
      <c r="AI207" s="7"/>
      <c r="AJ207" s="7"/>
      <c r="AK207" s="7"/>
      <c r="AL207" s="7"/>
      <c r="AM207" s="7"/>
      <c r="AN207" s="7"/>
      <c r="AO207" s="7"/>
      <c r="AP207" s="7"/>
      <c r="AQ207" s="7"/>
    </row>
    <row r="208" spans="1:69" ht="33.6" customHeight="1">
      <c r="A208" s="1621"/>
      <c r="B208" s="1756"/>
      <c r="C208" s="1609"/>
      <c r="D208" s="1609"/>
      <c r="E208" s="919"/>
      <c r="F208" s="1039"/>
      <c r="G208" s="1575"/>
      <c r="H208" s="1564"/>
      <c r="I208" s="919"/>
      <c r="J208" s="1562"/>
      <c r="K208" s="446">
        <v>0</v>
      </c>
      <c r="L208" s="556" t="s">
        <v>23</v>
      </c>
      <c r="M208" s="563">
        <v>0</v>
      </c>
      <c r="N208" s="563">
        <v>0</v>
      </c>
      <c r="O208" s="563">
        <v>0</v>
      </c>
      <c r="P208" s="562">
        <v>0</v>
      </c>
      <c r="Q208" s="554">
        <f t="shared" si="35"/>
        <v>0</v>
      </c>
      <c r="R208" s="554">
        <f t="shared" si="36"/>
        <v>0</v>
      </c>
      <c r="S208" s="554">
        <f t="shared" si="37"/>
        <v>0</v>
      </c>
      <c r="T208" s="554">
        <f t="shared" si="38"/>
        <v>0</v>
      </c>
      <c r="U208" s="553">
        <f t="shared" si="39"/>
        <v>0</v>
      </c>
      <c r="V208" s="1559"/>
      <c r="W208" s="1559"/>
      <c r="X208" s="1559"/>
      <c r="Y208" s="1559"/>
      <c r="Z208" s="1571"/>
      <c r="AA208" s="953"/>
      <c r="AB208" s="1571"/>
      <c r="AC208" s="7"/>
      <c r="AD208" s="7"/>
      <c r="AE208" s="7"/>
      <c r="AF208" s="7"/>
      <c r="AG208" s="7"/>
      <c r="AH208" s="7"/>
      <c r="AI208" s="7"/>
      <c r="AJ208" s="7"/>
      <c r="AK208" s="7"/>
      <c r="AL208" s="7"/>
      <c r="AM208" s="7"/>
      <c r="AN208" s="7"/>
      <c r="AO208" s="7"/>
      <c r="AP208" s="7"/>
      <c r="AQ208" s="7"/>
    </row>
    <row r="209" spans="1:69" ht="33.6" customHeight="1">
      <c r="A209" s="1621"/>
      <c r="B209" s="1756"/>
      <c r="C209" s="1609"/>
      <c r="D209" s="1609"/>
      <c r="E209" s="919"/>
      <c r="F209" s="1039"/>
      <c r="G209" s="1573" t="s">
        <v>867</v>
      </c>
      <c r="H209" s="918" t="s">
        <v>428</v>
      </c>
      <c r="I209" s="919"/>
      <c r="J209" s="1561" t="s">
        <v>864</v>
      </c>
      <c r="K209" s="447">
        <v>0.4</v>
      </c>
      <c r="L209" s="565" t="s">
        <v>22</v>
      </c>
      <c r="M209" s="564">
        <v>0.1</v>
      </c>
      <c r="N209" s="564">
        <v>0.4</v>
      </c>
      <c r="O209" s="560">
        <v>0.7</v>
      </c>
      <c r="P209" s="559">
        <v>1</v>
      </c>
      <c r="Q209" s="558">
        <f t="shared" si="35"/>
        <v>4.0000000000000008E-2</v>
      </c>
      <c r="R209" s="558">
        <f t="shared" si="36"/>
        <v>0.16000000000000003</v>
      </c>
      <c r="S209" s="558">
        <f t="shared" si="37"/>
        <v>0.27999999999999997</v>
      </c>
      <c r="T209" s="558">
        <f t="shared" si="38"/>
        <v>0.4</v>
      </c>
      <c r="U209" s="557">
        <f t="shared" si="39"/>
        <v>0.4</v>
      </c>
      <c r="V209" s="1559"/>
      <c r="W209" s="1559"/>
      <c r="X209" s="1559"/>
      <c r="Y209" s="1559"/>
      <c r="Z209" s="1571"/>
      <c r="AA209" s="953"/>
      <c r="AB209" s="1571"/>
      <c r="AC209" s="7"/>
      <c r="AD209" s="7"/>
      <c r="AE209" s="7"/>
      <c r="AF209" s="7"/>
      <c r="AG209" s="7"/>
      <c r="AH209" s="7"/>
      <c r="AI209" s="7"/>
      <c r="AJ209" s="7"/>
      <c r="AK209" s="7"/>
      <c r="AL209" s="7"/>
      <c r="AM209" s="7"/>
      <c r="AN209" s="7"/>
      <c r="AO209" s="7"/>
      <c r="AP209" s="7"/>
      <c r="AQ209" s="7"/>
    </row>
    <row r="210" spans="1:69" ht="33.6" customHeight="1">
      <c r="A210" s="1621"/>
      <c r="B210" s="1756"/>
      <c r="C210" s="1609"/>
      <c r="D210" s="1609"/>
      <c r="E210" s="919"/>
      <c r="F210" s="1039"/>
      <c r="G210" s="1573"/>
      <c r="H210" s="1564"/>
      <c r="I210" s="919"/>
      <c r="J210" s="1562"/>
      <c r="K210" s="446">
        <v>0</v>
      </c>
      <c r="L210" s="556" t="s">
        <v>23</v>
      </c>
      <c r="M210" s="563">
        <v>0</v>
      </c>
      <c r="N210" s="563">
        <v>0</v>
      </c>
      <c r="O210" s="563">
        <v>0</v>
      </c>
      <c r="P210" s="562">
        <v>0</v>
      </c>
      <c r="Q210" s="554">
        <f t="shared" si="35"/>
        <v>0</v>
      </c>
      <c r="R210" s="554">
        <f t="shared" si="36"/>
        <v>0</v>
      </c>
      <c r="S210" s="554">
        <f t="shared" si="37"/>
        <v>0</v>
      </c>
      <c r="T210" s="554">
        <f t="shared" si="38"/>
        <v>0</v>
      </c>
      <c r="U210" s="553">
        <f t="shared" si="39"/>
        <v>0</v>
      </c>
      <c r="V210" s="1559"/>
      <c r="W210" s="1559"/>
      <c r="X210" s="1559"/>
      <c r="Y210" s="1559"/>
      <c r="Z210" s="1571"/>
      <c r="AA210" s="953"/>
      <c r="AB210" s="1571"/>
      <c r="AC210" s="7"/>
      <c r="AD210" s="7"/>
      <c r="AE210" s="7"/>
      <c r="AF210" s="7"/>
      <c r="AG210" s="7"/>
      <c r="AH210" s="7"/>
      <c r="AI210" s="7"/>
      <c r="AJ210" s="7"/>
      <c r="AK210" s="7"/>
      <c r="AL210" s="7"/>
      <c r="AM210" s="7"/>
      <c r="AN210" s="7"/>
      <c r="AO210" s="7"/>
      <c r="AP210" s="7"/>
      <c r="AQ210" s="7"/>
    </row>
    <row r="211" spans="1:69" ht="33.6" customHeight="1">
      <c r="A211" s="1621"/>
      <c r="B211" s="1756"/>
      <c r="C211" s="1609"/>
      <c r="D211" s="1609"/>
      <c r="E211" s="919"/>
      <c r="F211" s="1039"/>
      <c r="G211" s="1574" t="s">
        <v>429</v>
      </c>
      <c r="H211" s="918" t="s">
        <v>429</v>
      </c>
      <c r="I211" s="919"/>
      <c r="J211" s="1561" t="s">
        <v>865</v>
      </c>
      <c r="K211" s="447">
        <v>0.2</v>
      </c>
      <c r="L211" s="565" t="s">
        <v>22</v>
      </c>
      <c r="M211" s="564">
        <v>0.1</v>
      </c>
      <c r="N211" s="564">
        <v>0.7</v>
      </c>
      <c r="O211" s="560">
        <v>1</v>
      </c>
      <c r="P211" s="559">
        <v>1</v>
      </c>
      <c r="Q211" s="558">
        <f t="shared" si="35"/>
        <v>2.0000000000000004E-2</v>
      </c>
      <c r="R211" s="558">
        <f t="shared" si="36"/>
        <v>0.13999999999999999</v>
      </c>
      <c r="S211" s="558">
        <f t="shared" si="37"/>
        <v>0.2</v>
      </c>
      <c r="T211" s="558">
        <f t="shared" si="38"/>
        <v>0.2</v>
      </c>
      <c r="U211" s="557">
        <f t="shared" si="39"/>
        <v>0.2</v>
      </c>
      <c r="V211" s="1559"/>
      <c r="W211" s="1559"/>
      <c r="X211" s="1559"/>
      <c r="Y211" s="1559"/>
      <c r="Z211" s="1571"/>
      <c r="AA211" s="953"/>
      <c r="AB211" s="1571"/>
      <c r="AC211" s="7"/>
      <c r="AD211" s="7"/>
      <c r="AE211" s="7"/>
      <c r="AF211" s="7"/>
      <c r="AG211" s="7"/>
      <c r="AH211" s="7"/>
      <c r="AI211" s="7"/>
      <c r="AJ211" s="7"/>
      <c r="AK211" s="7"/>
      <c r="AL211" s="7"/>
      <c r="AM211" s="7"/>
      <c r="AN211" s="7"/>
      <c r="AO211" s="7"/>
      <c r="AP211" s="7"/>
      <c r="AQ211" s="7"/>
    </row>
    <row r="212" spans="1:69" ht="33.6" customHeight="1">
      <c r="A212" s="1621"/>
      <c r="B212" s="1756"/>
      <c r="C212" s="1609"/>
      <c r="D212" s="1609"/>
      <c r="E212" s="1564"/>
      <c r="F212" s="1584"/>
      <c r="G212" s="1575"/>
      <c r="H212" s="1564"/>
      <c r="I212" s="1564"/>
      <c r="J212" s="1562"/>
      <c r="K212" s="446">
        <v>0</v>
      </c>
      <c r="L212" s="556" t="s">
        <v>23</v>
      </c>
      <c r="M212" s="563">
        <v>0</v>
      </c>
      <c r="N212" s="563">
        <v>0</v>
      </c>
      <c r="O212" s="563">
        <v>0</v>
      </c>
      <c r="P212" s="562">
        <v>0</v>
      </c>
      <c r="Q212" s="554">
        <f t="shared" ref="Q212:Q218" si="40">+SUM(M212:M212)*K212</f>
        <v>0</v>
      </c>
      <c r="R212" s="554">
        <f t="shared" ref="R212:R218" si="41">+SUM(N212:N212)*K212</f>
        <v>0</v>
      </c>
      <c r="S212" s="554">
        <f t="shared" ref="S212:S218" si="42">+SUM(O212:O212)*K212</f>
        <v>0</v>
      </c>
      <c r="T212" s="554">
        <f t="shared" ref="T212:T218" si="43">+SUM(P212:P212)*K212</f>
        <v>0</v>
      </c>
      <c r="U212" s="553">
        <f t="shared" ref="U212:U243" si="44">+MAX(Q212:T212)</f>
        <v>0</v>
      </c>
      <c r="V212" s="1559"/>
      <c r="W212" s="1559"/>
      <c r="X212" s="1559"/>
      <c r="Y212" s="1559"/>
      <c r="Z212" s="1572"/>
      <c r="AA212" s="954"/>
      <c r="AB212" s="1571"/>
      <c r="AC212" s="7"/>
      <c r="AD212" s="7"/>
      <c r="AE212" s="7"/>
      <c r="AF212" s="7"/>
      <c r="AG212" s="7"/>
      <c r="AH212" s="7"/>
      <c r="AI212" s="7"/>
      <c r="AJ212" s="7"/>
      <c r="AK212" s="7"/>
      <c r="AL212" s="7"/>
      <c r="AM212" s="7"/>
      <c r="AN212" s="7"/>
      <c r="AO212" s="7"/>
      <c r="AP212" s="7"/>
      <c r="AQ212" s="7"/>
    </row>
    <row r="213" spans="1:69" ht="49.9" customHeight="1">
      <c r="A213" s="1621"/>
      <c r="B213" s="1756"/>
      <c r="C213" s="1609"/>
      <c r="D213" s="1609"/>
      <c r="E213" s="918" t="s">
        <v>430</v>
      </c>
      <c r="F213" s="1038"/>
      <c r="G213" s="1578" t="s">
        <v>431</v>
      </c>
      <c r="H213" s="918" t="s">
        <v>366</v>
      </c>
      <c r="I213" s="1044">
        <f>+MAX(V213:Y218)</f>
        <v>0</v>
      </c>
      <c r="J213" s="1569" t="s">
        <v>467</v>
      </c>
      <c r="K213" s="449">
        <v>0.3</v>
      </c>
      <c r="L213" s="561" t="s">
        <v>22</v>
      </c>
      <c r="M213" s="560">
        <v>1</v>
      </c>
      <c r="N213" s="560">
        <v>0</v>
      </c>
      <c r="O213" s="560">
        <v>0</v>
      </c>
      <c r="P213" s="559">
        <v>0</v>
      </c>
      <c r="Q213" s="558">
        <f t="shared" si="40"/>
        <v>0.3</v>
      </c>
      <c r="R213" s="558">
        <f t="shared" si="41"/>
        <v>0</v>
      </c>
      <c r="S213" s="558">
        <f t="shared" si="42"/>
        <v>0</v>
      </c>
      <c r="T213" s="558">
        <f t="shared" si="43"/>
        <v>0</v>
      </c>
      <c r="U213" s="557">
        <f t="shared" si="44"/>
        <v>0.3</v>
      </c>
      <c r="V213" s="1558">
        <f>+Q214+Q216+Q218</f>
        <v>0</v>
      </c>
      <c r="W213" s="1558">
        <f>+R214+R216+R218</f>
        <v>0</v>
      </c>
      <c r="X213" s="1558">
        <f>+S214+S216+S218</f>
        <v>0</v>
      </c>
      <c r="Y213" s="1558">
        <f>+T214+T216+T218</f>
        <v>0</v>
      </c>
      <c r="Z213" s="1570" t="s">
        <v>48</v>
      </c>
      <c r="AA213" s="952" t="s">
        <v>48</v>
      </c>
      <c r="AB213" s="1571"/>
    </row>
    <row r="214" spans="1:69" ht="27" customHeight="1">
      <c r="A214" s="1621"/>
      <c r="B214" s="1756"/>
      <c r="C214" s="1609"/>
      <c r="D214" s="1609"/>
      <c r="E214" s="919"/>
      <c r="F214" s="1039"/>
      <c r="G214" s="1579"/>
      <c r="H214" s="919"/>
      <c r="I214" s="948"/>
      <c r="J214" s="1569"/>
      <c r="K214" s="309">
        <v>0</v>
      </c>
      <c r="L214" s="556" t="s">
        <v>23</v>
      </c>
      <c r="M214" s="555">
        <v>0</v>
      </c>
      <c r="N214" s="555">
        <v>0</v>
      </c>
      <c r="O214" s="555">
        <v>0</v>
      </c>
      <c r="P214" s="555">
        <v>0</v>
      </c>
      <c r="Q214" s="554">
        <f t="shared" si="40"/>
        <v>0</v>
      </c>
      <c r="R214" s="554">
        <f t="shared" si="41"/>
        <v>0</v>
      </c>
      <c r="S214" s="554">
        <f t="shared" si="42"/>
        <v>0</v>
      </c>
      <c r="T214" s="554">
        <f t="shared" si="43"/>
        <v>0</v>
      </c>
      <c r="U214" s="553">
        <f t="shared" si="44"/>
        <v>0</v>
      </c>
      <c r="V214" s="1559"/>
      <c r="W214" s="1559"/>
      <c r="X214" s="1559"/>
      <c r="Y214" s="1559"/>
      <c r="Z214" s="1571"/>
      <c r="AA214" s="953"/>
      <c r="AB214" s="1571"/>
    </row>
    <row r="215" spans="1:69" ht="37.9" customHeight="1">
      <c r="A215" s="1621"/>
      <c r="B215" s="1756"/>
      <c r="C215" s="1609"/>
      <c r="D215" s="1609"/>
      <c r="E215" s="919"/>
      <c r="F215" s="1039"/>
      <c r="G215" s="1579"/>
      <c r="H215" s="919"/>
      <c r="I215" s="948"/>
      <c r="J215" s="1569" t="s">
        <v>432</v>
      </c>
      <c r="K215" s="449">
        <v>0.3</v>
      </c>
      <c r="L215" s="561" t="s">
        <v>22</v>
      </c>
      <c r="M215" s="560">
        <v>0.1</v>
      </c>
      <c r="N215" s="560">
        <v>0.3</v>
      </c>
      <c r="O215" s="560">
        <v>0.6</v>
      </c>
      <c r="P215" s="559">
        <v>1</v>
      </c>
      <c r="Q215" s="558">
        <f t="shared" si="40"/>
        <v>0.03</v>
      </c>
      <c r="R215" s="558">
        <f t="shared" si="41"/>
        <v>0.09</v>
      </c>
      <c r="S215" s="558">
        <f t="shared" si="42"/>
        <v>0.18</v>
      </c>
      <c r="T215" s="558">
        <f t="shared" si="43"/>
        <v>0.3</v>
      </c>
      <c r="U215" s="557">
        <f t="shared" si="44"/>
        <v>0.3</v>
      </c>
      <c r="V215" s="1559"/>
      <c r="W215" s="1559"/>
      <c r="X215" s="1559"/>
      <c r="Y215" s="1559"/>
      <c r="Z215" s="1571"/>
      <c r="AA215" s="953"/>
      <c r="AB215" s="1571"/>
    </row>
    <row r="216" spans="1:69" ht="33.6" customHeight="1">
      <c r="A216" s="1621"/>
      <c r="B216" s="1756"/>
      <c r="C216" s="1609"/>
      <c r="D216" s="1609"/>
      <c r="E216" s="919"/>
      <c r="F216" s="1039"/>
      <c r="G216" s="1579"/>
      <c r="H216" s="919"/>
      <c r="I216" s="948"/>
      <c r="J216" s="1569"/>
      <c r="K216" s="309">
        <v>0</v>
      </c>
      <c r="L216" s="556" t="s">
        <v>23</v>
      </c>
      <c r="M216" s="555">
        <v>0</v>
      </c>
      <c r="N216" s="555">
        <v>0</v>
      </c>
      <c r="O216" s="555">
        <v>0</v>
      </c>
      <c r="P216" s="555">
        <v>0</v>
      </c>
      <c r="Q216" s="554">
        <f t="shared" si="40"/>
        <v>0</v>
      </c>
      <c r="R216" s="554">
        <f t="shared" si="41"/>
        <v>0</v>
      </c>
      <c r="S216" s="554">
        <f t="shared" si="42"/>
        <v>0</v>
      </c>
      <c r="T216" s="554">
        <f t="shared" si="43"/>
        <v>0</v>
      </c>
      <c r="U216" s="553">
        <f t="shared" si="44"/>
        <v>0</v>
      </c>
      <c r="V216" s="1559"/>
      <c r="W216" s="1559"/>
      <c r="X216" s="1559"/>
      <c r="Y216" s="1559"/>
      <c r="Z216" s="1571"/>
      <c r="AA216" s="953"/>
      <c r="AB216" s="1571"/>
    </row>
    <row r="217" spans="1:69" ht="28.9" customHeight="1">
      <c r="A217" s="1621"/>
      <c r="B217" s="1756"/>
      <c r="C217" s="1609"/>
      <c r="D217" s="1609"/>
      <c r="E217" s="919"/>
      <c r="F217" s="1039"/>
      <c r="G217" s="1579"/>
      <c r="H217" s="919"/>
      <c r="I217" s="948"/>
      <c r="J217" s="1569" t="s">
        <v>433</v>
      </c>
      <c r="K217" s="449">
        <v>0.4</v>
      </c>
      <c r="L217" s="561" t="s">
        <v>22</v>
      </c>
      <c r="M217" s="560">
        <v>0.05</v>
      </c>
      <c r="N217" s="560">
        <v>0.25</v>
      </c>
      <c r="O217" s="560">
        <v>0.6</v>
      </c>
      <c r="P217" s="559">
        <v>1</v>
      </c>
      <c r="Q217" s="558">
        <f t="shared" si="40"/>
        <v>2.0000000000000004E-2</v>
      </c>
      <c r="R217" s="558">
        <f t="shared" si="41"/>
        <v>0.1</v>
      </c>
      <c r="S217" s="558">
        <f t="shared" si="42"/>
        <v>0.24</v>
      </c>
      <c r="T217" s="558">
        <f t="shared" si="43"/>
        <v>0.4</v>
      </c>
      <c r="U217" s="557">
        <f t="shared" si="44"/>
        <v>0.4</v>
      </c>
      <c r="V217" s="1559"/>
      <c r="W217" s="1559"/>
      <c r="X217" s="1559"/>
      <c r="Y217" s="1559"/>
      <c r="Z217" s="1571"/>
      <c r="AA217" s="953"/>
      <c r="AB217" s="1571"/>
    </row>
    <row r="218" spans="1:69" ht="30.6" customHeight="1" thickBot="1">
      <c r="A218" s="1622"/>
      <c r="B218" s="1757"/>
      <c r="C218" s="1610"/>
      <c r="D218" s="1610"/>
      <c r="E218" s="1564"/>
      <c r="F218" s="1584"/>
      <c r="G218" s="1580"/>
      <c r="H218" s="1564"/>
      <c r="I218" s="948"/>
      <c r="J218" s="1569"/>
      <c r="K218" s="309">
        <v>0</v>
      </c>
      <c r="L218" s="556" t="s">
        <v>23</v>
      </c>
      <c r="M218" s="555">
        <v>0</v>
      </c>
      <c r="N218" s="555">
        <v>0</v>
      </c>
      <c r="O218" s="555">
        <v>0</v>
      </c>
      <c r="P218" s="555">
        <v>0</v>
      </c>
      <c r="Q218" s="554">
        <f t="shared" si="40"/>
        <v>0</v>
      </c>
      <c r="R218" s="554">
        <f t="shared" si="41"/>
        <v>0</v>
      </c>
      <c r="S218" s="554">
        <f t="shared" si="42"/>
        <v>0</v>
      </c>
      <c r="T218" s="554">
        <f t="shared" si="43"/>
        <v>0</v>
      </c>
      <c r="U218" s="553">
        <f t="shared" si="44"/>
        <v>0</v>
      </c>
      <c r="V218" s="1559"/>
      <c r="W218" s="1559"/>
      <c r="X218" s="1559"/>
      <c r="Y218" s="1559"/>
      <c r="Z218" s="1572"/>
      <c r="AA218" s="954"/>
      <c r="AB218" s="1572"/>
    </row>
    <row r="219" spans="1:69" s="168" customFormat="1">
      <c r="A219" s="312"/>
      <c r="B219" s="2"/>
      <c r="C219" s="2"/>
      <c r="D219" s="2"/>
      <c r="E219" s="313"/>
      <c r="F219" s="313"/>
      <c r="G219" s="3"/>
      <c r="H219" s="3"/>
      <c r="I219" s="314"/>
      <c r="J219" s="5"/>
      <c r="K219" s="3"/>
      <c r="L219" s="3"/>
      <c r="M219" s="2"/>
      <c r="N219" s="2"/>
      <c r="O219" s="2"/>
      <c r="P219" s="2"/>
      <c r="Q219" s="552">
        <v>0</v>
      </c>
      <c r="R219" s="551">
        <v>0</v>
      </c>
      <c r="S219" s="551">
        <v>0</v>
      </c>
      <c r="T219" s="551">
        <v>0</v>
      </c>
      <c r="U219" s="550">
        <v>0</v>
      </c>
      <c r="V219" s="315"/>
      <c r="W219" s="8"/>
      <c r="X219" s="8"/>
      <c r="Y219" s="8"/>
      <c r="AA219" s="316"/>
      <c r="AC219" s="13"/>
      <c r="AD219" s="13"/>
      <c r="AE219" s="13"/>
      <c r="AF219" s="13"/>
      <c r="AG219" s="13"/>
      <c r="AH219" s="13"/>
      <c r="AI219" s="13"/>
      <c r="AJ219" s="13"/>
      <c r="AK219" s="13"/>
      <c r="AL219" s="13"/>
      <c r="AM219" s="13"/>
      <c r="AN219" s="13"/>
      <c r="AO219" s="13"/>
      <c r="AP219" s="13"/>
      <c r="AQ219" s="13"/>
      <c r="AR219" s="7"/>
      <c r="AS219" s="7"/>
      <c r="AT219" s="7"/>
      <c r="AU219" s="7"/>
      <c r="AV219" s="7"/>
      <c r="AW219" s="7"/>
      <c r="AX219" s="7"/>
      <c r="AY219" s="7"/>
      <c r="AZ219" s="7"/>
      <c r="BA219" s="7"/>
      <c r="BB219" s="7"/>
      <c r="BC219" s="7"/>
      <c r="BD219" s="7"/>
      <c r="BE219" s="7"/>
      <c r="BF219" s="7"/>
      <c r="BG219" s="7"/>
      <c r="BH219" s="7"/>
      <c r="BI219" s="7"/>
      <c r="BJ219" s="7"/>
      <c r="BK219" s="7"/>
      <c r="BL219" s="7"/>
      <c r="BM219" s="7"/>
      <c r="BN219" s="7"/>
      <c r="BO219" s="7"/>
      <c r="BP219" s="7"/>
      <c r="BQ219" s="7"/>
    </row>
    <row r="220" spans="1:69" s="168" customFormat="1" ht="16.5" thickBot="1">
      <c r="A220" s="312"/>
      <c r="B220" s="2"/>
      <c r="C220" s="2"/>
      <c r="D220" s="2"/>
      <c r="E220" s="313"/>
      <c r="F220" s="313"/>
      <c r="G220" s="3"/>
      <c r="H220" s="3"/>
      <c r="I220" s="314"/>
      <c r="J220" s="5"/>
      <c r="K220" s="3"/>
      <c r="L220" s="3"/>
      <c r="M220" s="2"/>
      <c r="N220" s="2"/>
      <c r="O220" s="2"/>
      <c r="P220" s="2"/>
      <c r="Q220" s="549">
        <v>0</v>
      </c>
      <c r="R220" s="548">
        <v>0</v>
      </c>
      <c r="S220" s="548">
        <v>0</v>
      </c>
      <c r="T220" s="548">
        <v>0</v>
      </c>
      <c r="U220" s="547">
        <v>0</v>
      </c>
      <c r="V220" s="8"/>
      <c r="W220" s="8"/>
      <c r="X220" s="8"/>
      <c r="Y220" s="8"/>
      <c r="AA220" s="316"/>
      <c r="AC220" s="13"/>
      <c r="AD220" s="13"/>
      <c r="AE220" s="13"/>
      <c r="AF220" s="13"/>
      <c r="AG220" s="13"/>
      <c r="AH220" s="13"/>
      <c r="AI220" s="13"/>
      <c r="AJ220" s="13"/>
      <c r="AK220" s="13"/>
      <c r="AL220" s="13"/>
      <c r="AM220" s="13"/>
      <c r="AN220" s="13"/>
      <c r="AO220" s="13"/>
      <c r="AP220" s="13"/>
      <c r="AQ220" s="13"/>
      <c r="AR220" s="7"/>
      <c r="AS220" s="7"/>
      <c r="AT220" s="7"/>
      <c r="AU220" s="7"/>
      <c r="AV220" s="7"/>
      <c r="AW220" s="7"/>
      <c r="AX220" s="7"/>
      <c r="AY220" s="7"/>
      <c r="AZ220" s="7"/>
      <c r="BA220" s="7"/>
      <c r="BB220" s="7"/>
      <c r="BC220" s="7"/>
      <c r="BD220" s="7"/>
      <c r="BE220" s="7"/>
      <c r="BF220" s="7"/>
      <c r="BG220" s="7"/>
      <c r="BH220" s="7"/>
      <c r="BI220" s="7"/>
      <c r="BJ220" s="7"/>
      <c r="BK220" s="7"/>
      <c r="BL220" s="7"/>
      <c r="BM220" s="7"/>
      <c r="BN220" s="7"/>
      <c r="BO220" s="7"/>
      <c r="BP220" s="7"/>
      <c r="BQ220" s="7"/>
    </row>
    <row r="221" spans="1:69" s="168" customFormat="1" ht="16.5" thickBot="1">
      <c r="A221" s="312"/>
      <c r="B221" s="2"/>
      <c r="C221" s="2"/>
      <c r="D221" s="2"/>
      <c r="E221" s="313"/>
      <c r="F221" s="313"/>
      <c r="G221" s="3"/>
      <c r="H221" s="3"/>
      <c r="I221" s="314"/>
      <c r="J221" s="5"/>
      <c r="K221" s="3"/>
      <c r="L221" s="3"/>
      <c r="M221" s="2"/>
      <c r="N221" s="2"/>
      <c r="O221" s="2"/>
      <c r="P221" s="2"/>
      <c r="Q221" s="1565"/>
      <c r="R221" s="1565"/>
      <c r="S221" s="1565"/>
      <c r="T221" s="1565"/>
      <c r="U221" s="1565"/>
      <c r="V221" s="8"/>
      <c r="W221" s="8"/>
      <c r="X221" s="8"/>
      <c r="Y221" s="8"/>
      <c r="AA221" s="316"/>
      <c r="AC221" s="13"/>
      <c r="AD221" s="13"/>
      <c r="AE221" s="13"/>
      <c r="AF221" s="13"/>
      <c r="AG221" s="13"/>
      <c r="AH221" s="13"/>
      <c r="AI221" s="13"/>
      <c r="AJ221" s="13"/>
      <c r="AK221" s="13"/>
      <c r="AL221" s="13"/>
      <c r="AM221" s="13"/>
      <c r="AN221" s="13"/>
      <c r="AO221" s="13"/>
      <c r="AP221" s="13"/>
      <c r="AQ221" s="13"/>
      <c r="AR221" s="7"/>
      <c r="AS221" s="7"/>
      <c r="AT221" s="7"/>
      <c r="AU221" s="7"/>
      <c r="AV221" s="7"/>
      <c r="AW221" s="7"/>
      <c r="AX221" s="7"/>
      <c r="AY221" s="7"/>
      <c r="AZ221" s="7"/>
      <c r="BA221" s="7"/>
      <c r="BB221" s="7"/>
      <c r="BC221" s="7"/>
      <c r="BD221" s="7"/>
      <c r="BE221" s="7"/>
      <c r="BF221" s="7"/>
      <c r="BG221" s="7"/>
      <c r="BH221" s="7"/>
      <c r="BI221" s="7"/>
      <c r="BJ221" s="7"/>
      <c r="BK221" s="7"/>
      <c r="BL221" s="7"/>
      <c r="BM221" s="7"/>
      <c r="BN221" s="7"/>
      <c r="BO221" s="7"/>
      <c r="BP221" s="7"/>
      <c r="BQ221" s="7"/>
    </row>
    <row r="222" spans="1:69" s="168" customFormat="1" ht="16.5" thickBot="1">
      <c r="A222" s="312"/>
      <c r="B222" s="2"/>
      <c r="C222" s="2"/>
      <c r="D222" s="2"/>
      <c r="E222" s="313"/>
      <c r="F222" s="313"/>
      <c r="G222" s="3"/>
      <c r="H222" s="3"/>
      <c r="I222" s="314"/>
      <c r="J222" s="5"/>
      <c r="K222" s="3"/>
      <c r="L222" s="3"/>
      <c r="M222" s="2"/>
      <c r="N222" s="2"/>
      <c r="O222" s="2"/>
      <c r="P222" s="2"/>
      <c r="Q222" s="1566" t="s">
        <v>113</v>
      </c>
      <c r="R222" s="1567"/>
      <c r="S222" s="1567"/>
      <c r="T222" s="1567"/>
      <c r="U222" s="1568"/>
      <c r="V222" s="8"/>
      <c r="W222" s="8"/>
      <c r="X222" s="8"/>
      <c r="Y222" s="8"/>
      <c r="AA222" s="316"/>
      <c r="AC222" s="13"/>
      <c r="AD222" s="13"/>
      <c r="AE222" s="13"/>
      <c r="AF222" s="13"/>
      <c r="AG222" s="13"/>
      <c r="AH222" s="13"/>
      <c r="AI222" s="13"/>
      <c r="AJ222" s="13"/>
      <c r="AK222" s="13"/>
      <c r="AL222" s="13"/>
      <c r="AM222" s="13"/>
      <c r="AN222" s="13"/>
      <c r="AO222" s="13"/>
      <c r="AP222" s="13"/>
      <c r="AQ222" s="13"/>
      <c r="AR222" s="7"/>
      <c r="AS222" s="7"/>
      <c r="AT222" s="7"/>
      <c r="AU222" s="7"/>
      <c r="AV222" s="7"/>
      <c r="AW222" s="7"/>
      <c r="AX222" s="7"/>
      <c r="AY222" s="7"/>
      <c r="AZ222" s="7"/>
      <c r="BA222" s="7"/>
      <c r="BB222" s="7"/>
      <c r="BC222" s="7"/>
      <c r="BD222" s="7"/>
      <c r="BE222" s="7"/>
      <c r="BF222" s="7"/>
      <c r="BG222" s="7"/>
      <c r="BH222" s="7"/>
      <c r="BI222" s="7"/>
      <c r="BJ222" s="7"/>
      <c r="BK222" s="7"/>
      <c r="BL222" s="7"/>
      <c r="BM222" s="7"/>
      <c r="BN222" s="7"/>
      <c r="BO222" s="7"/>
      <c r="BP222" s="7"/>
      <c r="BQ222" s="7"/>
    </row>
    <row r="223" spans="1:69" s="168" customFormat="1" ht="16.5" thickBot="1">
      <c r="A223" s="312"/>
      <c r="B223" s="2"/>
      <c r="C223" s="2"/>
      <c r="D223" s="2"/>
      <c r="E223" s="313"/>
      <c r="F223" s="313"/>
      <c r="G223" s="3"/>
      <c r="H223" s="3"/>
      <c r="I223" s="314"/>
      <c r="J223" s="317"/>
      <c r="K223" s="314"/>
      <c r="L223" s="314"/>
      <c r="M223" s="314"/>
      <c r="N223" s="2"/>
      <c r="O223" s="2"/>
      <c r="P223" s="2"/>
      <c r="Q223" s="546">
        <v>0</v>
      </c>
      <c r="R223" s="546">
        <v>0</v>
      </c>
      <c r="S223" s="546">
        <v>0</v>
      </c>
      <c r="T223" s="546">
        <v>0</v>
      </c>
      <c r="U223" s="546">
        <v>0</v>
      </c>
      <c r="V223" s="8"/>
      <c r="W223" s="8"/>
      <c r="X223" s="8"/>
      <c r="Y223" s="8"/>
      <c r="AA223" s="316"/>
      <c r="AC223" s="13"/>
      <c r="AD223" s="13"/>
      <c r="AE223" s="13"/>
      <c r="AF223" s="13"/>
      <c r="AG223" s="13"/>
      <c r="AH223" s="13"/>
      <c r="AI223" s="13"/>
      <c r="AJ223" s="13"/>
      <c r="AK223" s="13"/>
      <c r="AL223" s="13"/>
      <c r="AM223" s="13"/>
      <c r="AN223" s="13"/>
      <c r="AO223" s="13"/>
      <c r="AP223" s="13"/>
      <c r="AQ223" s="13"/>
      <c r="AR223" s="7"/>
      <c r="AS223" s="7"/>
      <c r="AT223" s="7"/>
      <c r="AU223" s="7"/>
      <c r="AV223" s="7"/>
      <c r="AW223" s="7"/>
      <c r="AX223" s="7"/>
      <c r="AY223" s="7"/>
      <c r="AZ223" s="7"/>
      <c r="BA223" s="7"/>
      <c r="BB223" s="7"/>
      <c r="BC223" s="7"/>
      <c r="BD223" s="7"/>
      <c r="BE223" s="7"/>
      <c r="BF223" s="7"/>
      <c r="BG223" s="7"/>
      <c r="BH223" s="7"/>
      <c r="BI223" s="7"/>
      <c r="BJ223" s="7"/>
      <c r="BK223" s="7"/>
      <c r="BL223" s="7"/>
      <c r="BM223" s="7"/>
      <c r="BN223" s="7"/>
      <c r="BO223" s="7"/>
      <c r="BP223" s="7"/>
      <c r="BQ223" s="7"/>
    </row>
    <row r="224" spans="1:69" s="168" customFormat="1" ht="16.5" thickBot="1">
      <c r="A224" s="312"/>
      <c r="B224" s="2"/>
      <c r="C224" s="2"/>
      <c r="D224" s="2"/>
      <c r="E224" s="313"/>
      <c r="F224" s="313"/>
      <c r="G224" s="3"/>
      <c r="H224" s="3"/>
      <c r="I224" s="314"/>
      <c r="J224" s="317"/>
      <c r="K224" s="314"/>
      <c r="L224" s="314"/>
      <c r="M224" s="314"/>
      <c r="N224" s="2"/>
      <c r="O224" s="2"/>
      <c r="P224" s="2"/>
      <c r="Q224" s="545">
        <v>0</v>
      </c>
      <c r="R224" s="545">
        <v>0</v>
      </c>
      <c r="S224" s="545">
        <v>0</v>
      </c>
      <c r="T224" s="544">
        <v>0</v>
      </c>
      <c r="U224" s="543">
        <v>0</v>
      </c>
      <c r="V224" s="8"/>
      <c r="W224" s="8"/>
      <c r="X224" s="8"/>
      <c r="Y224" s="8"/>
      <c r="AA224" s="316"/>
      <c r="AC224" s="13"/>
      <c r="AD224" s="13"/>
      <c r="AE224" s="13"/>
      <c r="AF224" s="13"/>
      <c r="AG224" s="13"/>
      <c r="AH224" s="13"/>
      <c r="AI224" s="13"/>
      <c r="AJ224" s="13"/>
      <c r="AK224" s="13"/>
      <c r="AL224" s="13"/>
      <c r="AM224" s="13"/>
      <c r="AN224" s="13"/>
      <c r="AO224" s="13"/>
      <c r="AP224" s="13"/>
      <c r="AQ224" s="13"/>
      <c r="AR224" s="7"/>
      <c r="AS224" s="7"/>
      <c r="AT224" s="7"/>
      <c r="AU224" s="7"/>
      <c r="AV224" s="7"/>
      <c r="AW224" s="7"/>
      <c r="AX224" s="7"/>
      <c r="AY224" s="7"/>
      <c r="AZ224" s="7"/>
      <c r="BA224" s="7"/>
      <c r="BB224" s="7"/>
      <c r="BC224" s="7"/>
      <c r="BD224" s="7"/>
      <c r="BE224" s="7"/>
      <c r="BF224" s="7"/>
      <c r="BG224" s="7"/>
      <c r="BH224" s="7"/>
      <c r="BI224" s="7"/>
      <c r="BJ224" s="7"/>
      <c r="BK224" s="7"/>
      <c r="BL224" s="7"/>
      <c r="BM224" s="7"/>
      <c r="BN224" s="7"/>
      <c r="BO224" s="7"/>
      <c r="BP224" s="7"/>
      <c r="BQ224" s="7"/>
    </row>
    <row r="225" spans="1:69" s="168" customFormat="1">
      <c r="A225" s="312"/>
      <c r="B225" s="2"/>
      <c r="C225" s="2"/>
      <c r="D225" s="2"/>
      <c r="E225" s="313"/>
      <c r="F225" s="313"/>
      <c r="G225" s="3"/>
      <c r="H225" s="3"/>
      <c r="I225" s="314"/>
      <c r="J225" s="317"/>
      <c r="K225" s="314"/>
      <c r="L225" s="314"/>
      <c r="M225" s="314"/>
      <c r="N225" s="2"/>
      <c r="O225" s="2"/>
      <c r="P225" s="2"/>
      <c r="Q225" s="8"/>
      <c r="R225" s="8"/>
      <c r="S225" s="8"/>
      <c r="T225" s="8"/>
      <c r="U225" s="8"/>
      <c r="V225" s="8"/>
      <c r="W225" s="8"/>
      <c r="X225" s="8"/>
      <c r="Y225" s="8"/>
      <c r="AA225" s="316"/>
      <c r="AC225" s="13"/>
      <c r="AD225" s="13"/>
      <c r="AE225" s="13"/>
      <c r="AF225" s="13"/>
      <c r="AG225" s="13"/>
      <c r="AH225" s="13"/>
      <c r="AI225" s="13"/>
      <c r="AJ225" s="13"/>
      <c r="AK225" s="13"/>
      <c r="AL225" s="13"/>
      <c r="AM225" s="13"/>
      <c r="AN225" s="13"/>
      <c r="AO225" s="13"/>
      <c r="AP225" s="13"/>
      <c r="AQ225" s="13"/>
      <c r="AR225" s="7"/>
      <c r="AS225" s="7"/>
      <c r="AT225" s="7"/>
      <c r="AU225" s="7"/>
      <c r="AV225" s="7"/>
      <c r="AW225" s="7"/>
      <c r="AX225" s="7"/>
      <c r="AY225" s="7"/>
      <c r="AZ225" s="7"/>
      <c r="BA225" s="7"/>
      <c r="BB225" s="7"/>
      <c r="BC225" s="7"/>
      <c r="BD225" s="7"/>
      <c r="BE225" s="7"/>
      <c r="BF225" s="7"/>
      <c r="BG225" s="7"/>
      <c r="BH225" s="7"/>
      <c r="BI225" s="7"/>
      <c r="BJ225" s="7"/>
      <c r="BK225" s="7"/>
      <c r="BL225" s="7"/>
      <c r="BM225" s="7"/>
      <c r="BN225" s="7"/>
      <c r="BO225" s="7"/>
      <c r="BP225" s="7"/>
      <c r="BQ225" s="7"/>
    </row>
    <row r="226" spans="1:69" s="168" customFormat="1" ht="11.25" customHeight="1">
      <c r="A226" s="312"/>
      <c r="B226" s="2"/>
      <c r="C226" s="2"/>
      <c r="D226" s="2"/>
      <c r="E226" s="313"/>
      <c r="F226" s="313"/>
      <c r="G226" s="3"/>
      <c r="H226" s="3"/>
      <c r="I226" s="314"/>
      <c r="J226" s="317"/>
      <c r="K226" s="314"/>
      <c r="L226" s="314"/>
      <c r="M226" s="314"/>
      <c r="N226" s="2"/>
      <c r="O226" s="2"/>
      <c r="P226" s="2"/>
      <c r="Q226" s="8"/>
      <c r="R226" s="8"/>
      <c r="S226" s="8"/>
      <c r="T226" s="8"/>
      <c r="U226" s="8"/>
      <c r="V226" s="8"/>
      <c r="W226" s="8"/>
      <c r="X226" s="8"/>
      <c r="Y226" s="8"/>
      <c r="AA226" s="316"/>
      <c r="AC226" s="13"/>
      <c r="AD226" s="13"/>
      <c r="AE226" s="13"/>
      <c r="AF226" s="13"/>
      <c r="AG226" s="13"/>
      <c r="AH226" s="13"/>
      <c r="AI226" s="13"/>
      <c r="AJ226" s="13"/>
      <c r="AK226" s="13"/>
      <c r="AL226" s="13"/>
      <c r="AM226" s="13"/>
      <c r="AN226" s="13"/>
      <c r="AO226" s="13"/>
      <c r="AP226" s="13"/>
      <c r="AQ226" s="13"/>
      <c r="AR226" s="7"/>
      <c r="AS226" s="7"/>
      <c r="AT226" s="7"/>
      <c r="AU226" s="7"/>
      <c r="AV226" s="7"/>
      <c r="AW226" s="7"/>
      <c r="AX226" s="7"/>
      <c r="AY226" s="7"/>
      <c r="AZ226" s="7"/>
      <c r="BA226" s="7"/>
      <c r="BB226" s="7"/>
      <c r="BC226" s="7"/>
      <c r="BD226" s="7"/>
      <c r="BE226" s="7"/>
      <c r="BF226" s="7"/>
      <c r="BG226" s="7"/>
      <c r="BH226" s="7"/>
      <c r="BI226" s="7"/>
      <c r="BJ226" s="7"/>
      <c r="BK226" s="7"/>
      <c r="BL226" s="7"/>
      <c r="BM226" s="7"/>
      <c r="BN226" s="7"/>
      <c r="BO226" s="7"/>
      <c r="BP226" s="7"/>
      <c r="BQ226" s="7"/>
    </row>
    <row r="227" spans="1:69" s="168" customFormat="1" ht="11.25" customHeight="1">
      <c r="A227" s="312"/>
      <c r="B227" s="2"/>
      <c r="C227" s="2"/>
      <c r="D227" s="2"/>
      <c r="E227" s="313"/>
      <c r="F227" s="313"/>
      <c r="G227" s="3"/>
      <c r="H227" s="3"/>
      <c r="I227" s="314"/>
      <c r="J227" s="317"/>
      <c r="K227" s="314"/>
      <c r="L227" s="314"/>
      <c r="M227" s="314"/>
      <c r="N227" s="2"/>
      <c r="O227" s="2"/>
      <c r="P227" s="2"/>
      <c r="Q227" s="8"/>
      <c r="R227" s="8"/>
      <c r="S227" s="8"/>
      <c r="T227" s="8"/>
      <c r="U227" s="8"/>
      <c r="V227" s="8"/>
      <c r="W227" s="8"/>
      <c r="X227" s="8"/>
      <c r="Y227" s="8"/>
      <c r="AA227" s="316"/>
      <c r="AC227" s="13"/>
      <c r="AD227" s="13"/>
      <c r="AE227" s="13"/>
      <c r="AF227" s="13"/>
      <c r="AG227" s="13"/>
      <c r="AH227" s="13"/>
      <c r="AI227" s="13"/>
      <c r="AJ227" s="13"/>
      <c r="AK227" s="13"/>
      <c r="AL227" s="13"/>
      <c r="AM227" s="13"/>
      <c r="AN227" s="13"/>
      <c r="AO227" s="13"/>
      <c r="AP227" s="13"/>
      <c r="AQ227" s="13"/>
      <c r="AR227" s="7"/>
      <c r="AS227" s="7"/>
      <c r="AT227" s="7"/>
      <c r="AU227" s="7"/>
      <c r="AV227" s="7"/>
      <c r="AW227" s="7"/>
      <c r="AX227" s="7"/>
      <c r="AY227" s="7"/>
      <c r="AZ227" s="7"/>
      <c r="BA227" s="7"/>
      <c r="BB227" s="7"/>
      <c r="BC227" s="7"/>
      <c r="BD227" s="7"/>
      <c r="BE227" s="7"/>
      <c r="BF227" s="7"/>
      <c r="BG227" s="7"/>
      <c r="BH227" s="7"/>
      <c r="BI227" s="7"/>
      <c r="BJ227" s="7"/>
      <c r="BK227" s="7"/>
      <c r="BL227" s="7"/>
      <c r="BM227" s="7"/>
      <c r="BN227" s="7"/>
      <c r="BO227" s="7"/>
      <c r="BP227" s="7"/>
      <c r="BQ227" s="7"/>
    </row>
    <row r="228" spans="1:69" s="168" customFormat="1">
      <c r="A228" s="312"/>
      <c r="B228" s="2"/>
      <c r="C228" s="2"/>
      <c r="D228" s="2"/>
      <c r="E228" s="313"/>
      <c r="F228" s="313"/>
      <c r="G228" s="3"/>
      <c r="H228" s="3"/>
      <c r="I228" s="314"/>
      <c r="J228" s="317"/>
      <c r="K228" s="314"/>
      <c r="L228" s="314"/>
      <c r="M228" s="314"/>
      <c r="N228" s="2"/>
      <c r="O228" s="2"/>
      <c r="P228" s="2"/>
      <c r="Q228" s="8"/>
      <c r="R228" s="8"/>
      <c r="S228" s="8"/>
      <c r="T228" s="8"/>
      <c r="U228" s="8"/>
      <c r="V228" s="8"/>
      <c r="W228" s="8"/>
      <c r="X228" s="8"/>
      <c r="Y228" s="8"/>
      <c r="AA228" s="316"/>
      <c r="AC228" s="13"/>
      <c r="AD228" s="13"/>
      <c r="AE228" s="13"/>
      <c r="AF228" s="13"/>
      <c r="AG228" s="13"/>
      <c r="AH228" s="13"/>
      <c r="AI228" s="13"/>
      <c r="AJ228" s="13"/>
      <c r="AK228" s="13"/>
      <c r="AL228" s="13"/>
      <c r="AM228" s="13"/>
      <c r="AN228" s="13"/>
      <c r="AO228" s="13"/>
      <c r="AP228" s="13"/>
      <c r="AQ228" s="13"/>
      <c r="AR228" s="7"/>
      <c r="AS228" s="7"/>
      <c r="AT228" s="7"/>
      <c r="AU228" s="7"/>
      <c r="AV228" s="7"/>
      <c r="AW228" s="7"/>
      <c r="AX228" s="7"/>
      <c r="AY228" s="7"/>
      <c r="AZ228" s="7"/>
      <c r="BA228" s="7"/>
      <c r="BB228" s="7"/>
      <c r="BC228" s="7"/>
      <c r="BD228" s="7"/>
      <c r="BE228" s="7"/>
      <c r="BF228" s="7"/>
      <c r="BG228" s="7"/>
      <c r="BH228" s="7"/>
      <c r="BI228" s="7"/>
      <c r="BJ228" s="7"/>
      <c r="BK228" s="7"/>
      <c r="BL228" s="7"/>
      <c r="BM228" s="7"/>
      <c r="BN228" s="7"/>
      <c r="BO228" s="7"/>
      <c r="BP228" s="7"/>
      <c r="BQ228" s="7"/>
    </row>
    <row r="229" spans="1:69" s="168" customFormat="1">
      <c r="A229" s="312"/>
      <c r="B229" s="2"/>
      <c r="C229" s="2"/>
      <c r="D229" s="2"/>
      <c r="E229" s="313"/>
      <c r="F229" s="313"/>
      <c r="G229" s="3"/>
      <c r="H229" s="318"/>
      <c r="I229" s="314"/>
      <c r="J229" s="317"/>
      <c r="K229" s="314"/>
      <c r="L229" s="314"/>
      <c r="M229" s="314"/>
      <c r="N229" s="2"/>
      <c r="O229" s="2"/>
      <c r="P229" s="2"/>
      <c r="Q229" s="8"/>
      <c r="R229" s="8"/>
      <c r="S229" s="8"/>
      <c r="T229" s="8"/>
      <c r="U229" s="8"/>
      <c r="V229" s="8"/>
      <c r="W229" s="8"/>
      <c r="X229" s="8"/>
      <c r="Y229" s="8"/>
      <c r="AA229" s="316"/>
      <c r="AC229" s="13"/>
      <c r="AD229" s="13"/>
      <c r="AE229" s="13"/>
      <c r="AF229" s="13"/>
      <c r="AG229" s="13"/>
      <c r="AH229" s="13"/>
      <c r="AI229" s="13"/>
      <c r="AJ229" s="13"/>
      <c r="AK229" s="13"/>
      <c r="AL229" s="13"/>
      <c r="AM229" s="13"/>
      <c r="AN229" s="13"/>
      <c r="AO229" s="13"/>
      <c r="AP229" s="13"/>
      <c r="AQ229" s="13"/>
      <c r="AR229" s="7"/>
      <c r="AS229" s="7"/>
      <c r="AT229" s="7"/>
      <c r="AU229" s="7"/>
      <c r="AV229" s="7"/>
      <c r="AW229" s="7"/>
      <c r="AX229" s="7"/>
      <c r="AY229" s="7"/>
      <c r="AZ229" s="7"/>
      <c r="BA229" s="7"/>
      <c r="BB229" s="7"/>
      <c r="BC229" s="7"/>
      <c r="BD229" s="7"/>
      <c r="BE229" s="7"/>
      <c r="BF229" s="7"/>
      <c r="BG229" s="7"/>
      <c r="BH229" s="7"/>
      <c r="BI229" s="7"/>
      <c r="BJ229" s="7"/>
      <c r="BK229" s="7"/>
      <c r="BL229" s="7"/>
      <c r="BM229" s="7"/>
      <c r="BN229" s="7"/>
      <c r="BO229" s="7"/>
      <c r="BP229" s="7"/>
      <c r="BQ229" s="7"/>
    </row>
    <row r="230" spans="1:69" s="168" customFormat="1" ht="11.25" customHeight="1">
      <c r="A230" s="312"/>
      <c r="B230" s="2"/>
      <c r="C230" s="2"/>
      <c r="D230" s="2"/>
      <c r="E230" s="313"/>
      <c r="F230" s="313"/>
      <c r="G230" s="3"/>
      <c r="H230" s="3"/>
      <c r="I230" s="314"/>
      <c r="J230" s="317"/>
      <c r="K230" s="314"/>
      <c r="L230" s="314"/>
      <c r="M230" s="314"/>
      <c r="N230" s="2"/>
      <c r="O230" s="2"/>
      <c r="P230" s="2"/>
      <c r="Q230" s="8"/>
      <c r="R230" s="8"/>
      <c r="S230" s="8"/>
      <c r="T230" s="8"/>
      <c r="U230" s="8"/>
      <c r="V230" s="8"/>
      <c r="W230" s="8"/>
      <c r="X230" s="8"/>
      <c r="Y230" s="8"/>
      <c r="AA230" s="316"/>
      <c r="AC230" s="13"/>
      <c r="AD230" s="13"/>
      <c r="AE230" s="13"/>
      <c r="AF230" s="13"/>
      <c r="AG230" s="13"/>
      <c r="AH230" s="13"/>
      <c r="AI230" s="13"/>
      <c r="AJ230" s="13"/>
      <c r="AK230" s="13"/>
      <c r="AL230" s="13"/>
      <c r="AM230" s="13"/>
      <c r="AN230" s="13"/>
      <c r="AO230" s="13"/>
      <c r="AP230" s="13"/>
      <c r="AQ230" s="13"/>
      <c r="AR230" s="7"/>
      <c r="AS230" s="7"/>
      <c r="AT230" s="7"/>
      <c r="AU230" s="7"/>
      <c r="AV230" s="7"/>
      <c r="AW230" s="7"/>
      <c r="AX230" s="7"/>
      <c r="AY230" s="7"/>
      <c r="AZ230" s="7"/>
      <c r="BA230" s="7"/>
      <c r="BB230" s="7"/>
      <c r="BC230" s="7"/>
      <c r="BD230" s="7"/>
      <c r="BE230" s="7"/>
      <c r="BF230" s="7"/>
      <c r="BG230" s="7"/>
      <c r="BH230" s="7"/>
      <c r="BI230" s="7"/>
      <c r="BJ230" s="7"/>
      <c r="BK230" s="7"/>
      <c r="BL230" s="7"/>
      <c r="BM230" s="7"/>
      <c r="BN230" s="7"/>
      <c r="BO230" s="7"/>
      <c r="BP230" s="7"/>
      <c r="BQ230" s="7"/>
    </row>
    <row r="231" spans="1:69" s="168" customFormat="1" ht="11.25" customHeight="1">
      <c r="A231" s="312"/>
      <c r="B231" s="2"/>
      <c r="C231" s="2"/>
      <c r="D231" s="2"/>
      <c r="E231" s="313"/>
      <c r="F231" s="313"/>
      <c r="G231" s="3"/>
      <c r="H231" s="3"/>
      <c r="I231" s="314"/>
      <c r="J231" s="317"/>
      <c r="K231" s="314"/>
      <c r="L231" s="314"/>
      <c r="M231" s="314"/>
      <c r="N231" s="2"/>
      <c r="O231" s="2"/>
      <c r="P231" s="2"/>
      <c r="Q231" s="8"/>
      <c r="R231" s="8"/>
      <c r="S231" s="8"/>
      <c r="T231" s="8"/>
      <c r="U231" s="8"/>
      <c r="V231" s="8"/>
      <c r="W231" s="8"/>
      <c r="X231" s="8"/>
      <c r="Y231" s="8"/>
      <c r="AA231" s="316"/>
      <c r="AC231" s="13"/>
      <c r="AD231" s="13"/>
      <c r="AE231" s="13"/>
      <c r="AF231" s="13"/>
      <c r="AG231" s="13"/>
      <c r="AH231" s="13"/>
      <c r="AI231" s="13"/>
      <c r="AJ231" s="13"/>
      <c r="AK231" s="13"/>
      <c r="AL231" s="13"/>
      <c r="AM231" s="13"/>
      <c r="AN231" s="13"/>
      <c r="AO231" s="13"/>
      <c r="AP231" s="13"/>
      <c r="AQ231" s="13"/>
      <c r="AR231" s="7"/>
      <c r="AS231" s="7"/>
      <c r="AT231" s="7"/>
      <c r="AU231" s="7"/>
      <c r="AV231" s="7"/>
      <c r="AW231" s="7"/>
      <c r="AX231" s="7"/>
      <c r="AY231" s="7"/>
      <c r="AZ231" s="7"/>
      <c r="BA231" s="7"/>
      <c r="BB231" s="7"/>
      <c r="BC231" s="7"/>
      <c r="BD231" s="7"/>
      <c r="BE231" s="7"/>
      <c r="BF231" s="7"/>
      <c r="BG231" s="7"/>
      <c r="BH231" s="7"/>
      <c r="BI231" s="7"/>
      <c r="BJ231" s="7"/>
      <c r="BK231" s="7"/>
      <c r="BL231" s="7"/>
      <c r="BM231" s="7"/>
      <c r="BN231" s="7"/>
      <c r="BO231" s="7"/>
      <c r="BP231" s="7"/>
      <c r="BQ231" s="7"/>
    </row>
    <row r="232" spans="1:69" s="168" customFormat="1" ht="11.25" customHeight="1">
      <c r="A232" s="319"/>
      <c r="B232" s="8"/>
      <c r="C232" s="8"/>
      <c r="D232" s="8"/>
      <c r="E232" s="320"/>
      <c r="F232" s="320"/>
      <c r="G232" s="9"/>
      <c r="H232" s="9"/>
      <c r="I232" s="321"/>
      <c r="J232" s="317"/>
      <c r="K232" s="314"/>
      <c r="L232" s="314"/>
      <c r="M232" s="314"/>
      <c r="N232" s="8"/>
      <c r="O232" s="8"/>
      <c r="P232" s="8"/>
      <c r="Q232" s="8"/>
      <c r="R232" s="8"/>
      <c r="S232" s="8"/>
      <c r="T232" s="8"/>
      <c r="U232" s="8"/>
      <c r="V232" s="8"/>
      <c r="W232" s="8"/>
      <c r="X232" s="8"/>
      <c r="Y232" s="8"/>
      <c r="AA232" s="316"/>
      <c r="AC232" s="13"/>
      <c r="AD232" s="13"/>
      <c r="AE232" s="13"/>
      <c r="AF232" s="13"/>
      <c r="AG232" s="13"/>
      <c r="AH232" s="13"/>
      <c r="AI232" s="13"/>
      <c r="AJ232" s="13"/>
      <c r="AK232" s="13"/>
      <c r="AL232" s="13"/>
      <c r="AM232" s="13"/>
      <c r="AN232" s="13"/>
      <c r="AO232" s="13"/>
      <c r="AP232" s="13"/>
      <c r="AQ232" s="13"/>
      <c r="AR232" s="7"/>
      <c r="AS232" s="7"/>
      <c r="AT232" s="7"/>
      <c r="AU232" s="7"/>
      <c r="AV232" s="7"/>
      <c r="AW232" s="7"/>
      <c r="AX232" s="7"/>
      <c r="AY232" s="7"/>
      <c r="AZ232" s="7"/>
      <c r="BA232" s="7"/>
      <c r="BB232" s="7"/>
      <c r="BC232" s="7"/>
      <c r="BD232" s="7"/>
      <c r="BE232" s="7"/>
      <c r="BF232" s="7"/>
      <c r="BG232" s="7"/>
      <c r="BH232" s="7"/>
      <c r="BI232" s="7"/>
      <c r="BJ232" s="7"/>
      <c r="BK232" s="7"/>
      <c r="BL232" s="7"/>
      <c r="BM232" s="7"/>
      <c r="BN232" s="7"/>
      <c r="BO232" s="7"/>
      <c r="BP232" s="7"/>
      <c r="BQ232" s="7"/>
    </row>
    <row r="233" spans="1:69" s="168" customFormat="1" ht="11.25" customHeight="1">
      <c r="A233" s="319"/>
      <c r="B233" s="8"/>
      <c r="C233" s="8"/>
      <c r="D233" s="8"/>
      <c r="E233" s="320"/>
      <c r="F233" s="320"/>
      <c r="G233" s="9"/>
      <c r="H233" s="9"/>
      <c r="I233" s="321"/>
      <c r="J233" s="317"/>
      <c r="K233" s="314"/>
      <c r="L233" s="314"/>
      <c r="M233" s="314"/>
      <c r="N233" s="8"/>
      <c r="O233" s="8"/>
      <c r="P233" s="8"/>
      <c r="Q233" s="8"/>
      <c r="R233" s="8"/>
      <c r="S233" s="8"/>
      <c r="T233" s="8"/>
      <c r="U233" s="8"/>
      <c r="V233" s="8"/>
      <c r="W233" s="8"/>
      <c r="X233" s="8"/>
      <c r="Y233" s="8"/>
      <c r="AA233" s="316"/>
      <c r="AC233" s="13"/>
      <c r="AD233" s="13"/>
      <c r="AE233" s="13"/>
      <c r="AF233" s="13"/>
      <c r="AG233" s="13"/>
      <c r="AH233" s="13"/>
      <c r="AI233" s="13"/>
      <c r="AJ233" s="13"/>
      <c r="AK233" s="13"/>
      <c r="AL233" s="13"/>
      <c r="AM233" s="13"/>
      <c r="AN233" s="13"/>
      <c r="AO233" s="13"/>
      <c r="AP233" s="13"/>
      <c r="AQ233" s="13"/>
      <c r="AR233" s="7"/>
      <c r="AS233" s="7"/>
      <c r="AT233" s="7"/>
      <c r="AU233" s="7"/>
      <c r="AV233" s="7"/>
      <c r="AW233" s="7"/>
      <c r="AX233" s="7"/>
      <c r="AY233" s="7"/>
      <c r="AZ233" s="7"/>
      <c r="BA233" s="7"/>
      <c r="BB233" s="7"/>
      <c r="BC233" s="7"/>
      <c r="BD233" s="7"/>
      <c r="BE233" s="7"/>
      <c r="BF233" s="7"/>
      <c r="BG233" s="7"/>
      <c r="BH233" s="7"/>
      <c r="BI233" s="7"/>
      <c r="BJ233" s="7"/>
      <c r="BK233" s="7"/>
      <c r="BL233" s="7"/>
      <c r="BM233" s="7"/>
      <c r="BN233" s="7"/>
      <c r="BO233" s="7"/>
      <c r="BP233" s="7"/>
      <c r="BQ233" s="7"/>
    </row>
    <row r="234" spans="1:69" s="8" customFormat="1">
      <c r="A234" s="319"/>
      <c r="E234" s="320"/>
      <c r="F234" s="320"/>
      <c r="G234" s="9"/>
      <c r="H234" s="9"/>
      <c r="I234" s="321"/>
      <c r="J234" s="317"/>
      <c r="K234" s="314"/>
      <c r="L234" s="314"/>
      <c r="M234" s="314"/>
      <c r="Z234" s="168"/>
      <c r="AA234" s="316"/>
      <c r="AB234" s="168"/>
      <c r="AC234" s="13"/>
      <c r="AD234" s="13"/>
      <c r="AE234" s="13"/>
      <c r="AF234" s="13"/>
      <c r="AG234" s="13"/>
      <c r="AH234" s="13"/>
      <c r="AI234" s="13"/>
      <c r="AJ234" s="13"/>
      <c r="AK234" s="13"/>
      <c r="AL234" s="13"/>
      <c r="AM234" s="13"/>
      <c r="AN234" s="13"/>
      <c r="AO234" s="13"/>
      <c r="AP234" s="13"/>
      <c r="AQ234" s="13"/>
      <c r="AR234" s="7"/>
      <c r="AS234" s="7"/>
      <c r="AT234" s="7"/>
      <c r="AU234" s="7"/>
      <c r="AV234" s="7"/>
      <c r="AW234" s="7"/>
      <c r="AX234" s="7"/>
      <c r="AY234" s="7"/>
      <c r="AZ234" s="7"/>
      <c r="BA234" s="7"/>
      <c r="BB234" s="7"/>
      <c r="BC234" s="7"/>
      <c r="BD234" s="7"/>
      <c r="BE234" s="7"/>
      <c r="BF234" s="7"/>
      <c r="BG234" s="7"/>
      <c r="BH234" s="7"/>
      <c r="BI234" s="7"/>
      <c r="BJ234" s="7"/>
      <c r="BK234" s="7"/>
      <c r="BL234" s="7"/>
      <c r="BM234" s="7"/>
      <c r="BN234" s="7"/>
      <c r="BO234" s="7"/>
      <c r="BP234" s="7"/>
      <c r="BQ234" s="7"/>
    </row>
    <row r="235" spans="1:69" s="8" customFormat="1">
      <c r="A235" s="319"/>
      <c r="E235" s="320"/>
      <c r="F235" s="320"/>
      <c r="G235" s="9"/>
      <c r="H235" s="9"/>
      <c r="I235" s="321"/>
      <c r="J235" s="317"/>
      <c r="K235" s="314"/>
      <c r="L235" s="314"/>
      <c r="M235" s="314"/>
      <c r="Z235" s="168"/>
      <c r="AA235" s="316"/>
      <c r="AB235" s="168"/>
      <c r="AC235" s="13"/>
      <c r="AD235" s="13"/>
      <c r="AE235" s="13"/>
      <c r="AF235" s="13"/>
      <c r="AG235" s="13"/>
      <c r="AH235" s="13"/>
      <c r="AI235" s="13"/>
      <c r="AJ235" s="13"/>
      <c r="AK235" s="13"/>
      <c r="AL235" s="13"/>
      <c r="AM235" s="13"/>
      <c r="AN235" s="13"/>
      <c r="AO235" s="13"/>
      <c r="AP235" s="13"/>
      <c r="AQ235" s="13"/>
      <c r="AR235" s="7"/>
      <c r="AS235" s="7"/>
      <c r="AT235" s="7"/>
      <c r="AU235" s="7"/>
      <c r="AV235" s="7"/>
      <c r="AW235" s="7"/>
      <c r="AX235" s="7"/>
      <c r="AY235" s="7"/>
      <c r="AZ235" s="7"/>
      <c r="BA235" s="7"/>
      <c r="BB235" s="7"/>
      <c r="BC235" s="7"/>
      <c r="BD235" s="7"/>
      <c r="BE235" s="7"/>
      <c r="BF235" s="7"/>
      <c r="BG235" s="7"/>
      <c r="BH235" s="7"/>
      <c r="BI235" s="7"/>
      <c r="BJ235" s="7"/>
      <c r="BK235" s="7"/>
      <c r="BL235" s="7"/>
      <c r="BM235" s="7"/>
      <c r="BN235" s="7"/>
      <c r="BO235" s="7"/>
      <c r="BP235" s="7"/>
      <c r="BQ235" s="7"/>
    </row>
  </sheetData>
  <autoFilter ref="Z2:AB218" xr:uid="{D1F554EB-057C-40D9-9120-826BA19AB670}"/>
  <mergeCells count="491">
    <mergeCell ref="H13:H20"/>
    <mergeCell ref="F197:F200"/>
    <mergeCell ref="E169:E172"/>
    <mergeCell ref="C161:C172"/>
    <mergeCell ref="J91:J92"/>
    <mergeCell ref="I27:I32"/>
    <mergeCell ref="I21:I26"/>
    <mergeCell ref="I33:I36"/>
    <mergeCell ref="D65:D72"/>
    <mergeCell ref="E65:E68"/>
    <mergeCell ref="H27:H32"/>
    <mergeCell ref="G21:G26"/>
    <mergeCell ref="H21:H26"/>
    <mergeCell ref="V27:V32"/>
    <mergeCell ref="J21:J22"/>
    <mergeCell ref="J23:J24"/>
    <mergeCell ref="J25:J26"/>
    <mergeCell ref="J27:J28"/>
    <mergeCell ref="D119:D122"/>
    <mergeCell ref="E119:E122"/>
    <mergeCell ref="F119:F122"/>
    <mergeCell ref="J39:J40"/>
    <mergeCell ref="H41:H48"/>
    <mergeCell ref="D57:D64"/>
    <mergeCell ref="E57:E64"/>
    <mergeCell ref="F57:F64"/>
    <mergeCell ref="F65:F68"/>
    <mergeCell ref="G65:G68"/>
    <mergeCell ref="J73:J74"/>
    <mergeCell ref="H95:H104"/>
    <mergeCell ref="I95:I104"/>
    <mergeCell ref="J95:J96"/>
    <mergeCell ref="G69:G72"/>
    <mergeCell ref="G73:G80"/>
    <mergeCell ref="B1:C1"/>
    <mergeCell ref="E1:AB1"/>
    <mergeCell ref="K2:L2"/>
    <mergeCell ref="AA3:AA40"/>
    <mergeCell ref="AB3:AB218"/>
    <mergeCell ref="H11:H12"/>
    <mergeCell ref="J11:J12"/>
    <mergeCell ref="I13:I20"/>
    <mergeCell ref="V13:V20"/>
    <mergeCell ref="E33:E36"/>
    <mergeCell ref="F33:F36"/>
    <mergeCell ref="G33:G36"/>
    <mergeCell ref="H33:H36"/>
    <mergeCell ref="W3:W12"/>
    <mergeCell ref="X3:X12"/>
    <mergeCell ref="W13:W20"/>
    <mergeCell ref="X13:X20"/>
    <mergeCell ref="V3:V12"/>
    <mergeCell ref="E21:E26"/>
    <mergeCell ref="J29:J30"/>
    <mergeCell ref="J31:J32"/>
    <mergeCell ref="J33:J34"/>
    <mergeCell ref="J35:J36"/>
    <mergeCell ref="J37:J38"/>
    <mergeCell ref="X33:X36"/>
    <mergeCell ref="Y33:Y36"/>
    <mergeCell ref="A3:A12"/>
    <mergeCell ref="B3:B218"/>
    <mergeCell ref="C3:C12"/>
    <mergeCell ref="D3:D40"/>
    <mergeCell ref="E3:E12"/>
    <mergeCell ref="F3:F12"/>
    <mergeCell ref="F21:F26"/>
    <mergeCell ref="E27:E32"/>
    <mergeCell ref="F27:F32"/>
    <mergeCell ref="G27:G32"/>
    <mergeCell ref="X21:X26"/>
    <mergeCell ref="Y21:Y26"/>
    <mergeCell ref="V21:V26"/>
    <mergeCell ref="W21:W26"/>
    <mergeCell ref="Y13:Y20"/>
    <mergeCell ref="J171:J172"/>
    <mergeCell ref="J45:J46"/>
    <mergeCell ref="J123:J124"/>
    <mergeCell ref="J125:J126"/>
    <mergeCell ref="J153:J154"/>
    <mergeCell ref="W27:W32"/>
    <mergeCell ref="X27:X32"/>
    <mergeCell ref="G3:G12"/>
    <mergeCell ref="Y3:Y12"/>
    <mergeCell ref="H5:H6"/>
    <mergeCell ref="J5:J6"/>
    <mergeCell ref="H7:H8"/>
    <mergeCell ref="J7:J8"/>
    <mergeCell ref="H9:H10"/>
    <mergeCell ref="J9:J10"/>
    <mergeCell ref="H3:H4"/>
    <mergeCell ref="I3:I12"/>
    <mergeCell ref="A13:A40"/>
    <mergeCell ref="C13:C40"/>
    <mergeCell ref="E13:E20"/>
    <mergeCell ref="F13:F20"/>
    <mergeCell ref="G13:G20"/>
    <mergeCell ref="Y27:Y32"/>
    <mergeCell ref="J15:J16"/>
    <mergeCell ref="A41:A48"/>
    <mergeCell ref="C41:C48"/>
    <mergeCell ref="D41:D48"/>
    <mergeCell ref="E41:E48"/>
    <mergeCell ref="F41:F48"/>
    <mergeCell ref="G41:G48"/>
    <mergeCell ref="Y37:Y40"/>
    <mergeCell ref="E37:E40"/>
    <mergeCell ref="F37:F40"/>
    <mergeCell ref="G37:G40"/>
    <mergeCell ref="H37:H40"/>
    <mergeCell ref="I37:I40"/>
    <mergeCell ref="V37:V40"/>
    <mergeCell ref="W37:W40"/>
    <mergeCell ref="X37:X40"/>
    <mergeCell ref="V33:V36"/>
    <mergeCell ref="W33:W36"/>
    <mergeCell ref="AA41:AA48"/>
    <mergeCell ref="J43:J44"/>
    <mergeCell ref="J47:J48"/>
    <mergeCell ref="I41:I48"/>
    <mergeCell ref="J41:J42"/>
    <mergeCell ref="V41:V48"/>
    <mergeCell ref="W41:W48"/>
    <mergeCell ref="X41:X48"/>
    <mergeCell ref="Y41:Y48"/>
    <mergeCell ref="J63:J64"/>
    <mergeCell ref="Y49:Y56"/>
    <mergeCell ref="D49:D56"/>
    <mergeCell ref="E49:E56"/>
    <mergeCell ref="F49:F56"/>
    <mergeCell ref="G49:G56"/>
    <mergeCell ref="V57:V64"/>
    <mergeCell ref="W57:W64"/>
    <mergeCell ref="G57:G64"/>
    <mergeCell ref="H57:H64"/>
    <mergeCell ref="I57:I64"/>
    <mergeCell ref="J57:J58"/>
    <mergeCell ref="H49:H56"/>
    <mergeCell ref="I49:I56"/>
    <mergeCell ref="J49:J50"/>
    <mergeCell ref="AA69:AA72"/>
    <mergeCell ref="J71:J72"/>
    <mergeCell ref="Y65:Y68"/>
    <mergeCell ref="E69:E72"/>
    <mergeCell ref="F69:F72"/>
    <mergeCell ref="I69:I72"/>
    <mergeCell ref="J69:J70"/>
    <mergeCell ref="V69:V72"/>
    <mergeCell ref="AA49:AA68"/>
    <mergeCell ref="J55:J56"/>
    <mergeCell ref="V49:V56"/>
    <mergeCell ref="W49:W56"/>
    <mergeCell ref="X49:X56"/>
    <mergeCell ref="Z3:Z80"/>
    <mergeCell ref="J3:J4"/>
    <mergeCell ref="J13:J14"/>
    <mergeCell ref="J19:J20"/>
    <mergeCell ref="J17:J18"/>
    <mergeCell ref="X57:X64"/>
    <mergeCell ref="J51:J52"/>
    <mergeCell ref="J53:J54"/>
    <mergeCell ref="J59:J60"/>
    <mergeCell ref="Y57:Y64"/>
    <mergeCell ref="J61:J62"/>
    <mergeCell ref="W69:W72"/>
    <mergeCell ref="H65:H68"/>
    <mergeCell ref="I65:I68"/>
    <mergeCell ref="J65:J66"/>
    <mergeCell ref="V65:V68"/>
    <mergeCell ref="W65:W68"/>
    <mergeCell ref="H69:H72"/>
    <mergeCell ref="X69:X72"/>
    <mergeCell ref="Y69:Y72"/>
    <mergeCell ref="A49:A88"/>
    <mergeCell ref="C49:C88"/>
    <mergeCell ref="X89:X94"/>
    <mergeCell ref="V73:V80"/>
    <mergeCell ref="W73:W80"/>
    <mergeCell ref="X73:X80"/>
    <mergeCell ref="J75:J76"/>
    <mergeCell ref="D73:D80"/>
    <mergeCell ref="E73:E80"/>
    <mergeCell ref="F73:F80"/>
    <mergeCell ref="X81:X88"/>
    <mergeCell ref="D81:D88"/>
    <mergeCell ref="E81:E88"/>
    <mergeCell ref="F81:F88"/>
    <mergeCell ref="G81:G88"/>
    <mergeCell ref="H81:H86"/>
    <mergeCell ref="I81:I88"/>
    <mergeCell ref="H87:H88"/>
    <mergeCell ref="J87:J88"/>
    <mergeCell ref="X65:X68"/>
    <mergeCell ref="J67:J68"/>
    <mergeCell ref="A89:A94"/>
    <mergeCell ref="C89:C94"/>
    <mergeCell ref="D89:D94"/>
    <mergeCell ref="F123:F128"/>
    <mergeCell ref="D129:D134"/>
    <mergeCell ref="Y81:Y88"/>
    <mergeCell ref="Z81:Z88"/>
    <mergeCell ref="Y73:Y80"/>
    <mergeCell ref="AA73:AA80"/>
    <mergeCell ref="J79:J80"/>
    <mergeCell ref="J77:J78"/>
    <mergeCell ref="AA81:AA88"/>
    <mergeCell ref="J83:J84"/>
    <mergeCell ref="J85:J86"/>
    <mergeCell ref="Y89:Y94"/>
    <mergeCell ref="Z89:Z94"/>
    <mergeCell ref="AA89:AA94"/>
    <mergeCell ref="J93:J94"/>
    <mergeCell ref="V89:V94"/>
    <mergeCell ref="W89:W94"/>
    <mergeCell ref="E89:E94"/>
    <mergeCell ref="F89:F94"/>
    <mergeCell ref="J81:J82"/>
    <mergeCell ref="V81:V88"/>
    <mergeCell ref="W81:W88"/>
    <mergeCell ref="H73:H80"/>
    <mergeCell ref="I73:I80"/>
    <mergeCell ref="E129:E134"/>
    <mergeCell ref="F129:F134"/>
    <mergeCell ref="A143:A156"/>
    <mergeCell ref="D143:D156"/>
    <mergeCell ref="E143:E152"/>
    <mergeCell ref="F143:F152"/>
    <mergeCell ref="H89:H94"/>
    <mergeCell ref="I89:I94"/>
    <mergeCell ref="J89:J90"/>
    <mergeCell ref="D105:D118"/>
    <mergeCell ref="E105:E118"/>
    <mergeCell ref="F105:F118"/>
    <mergeCell ref="G95:G104"/>
    <mergeCell ref="I105:I118"/>
    <mergeCell ref="J115:J116"/>
    <mergeCell ref="J117:J118"/>
    <mergeCell ref="A95:A142"/>
    <mergeCell ref="C95:C156"/>
    <mergeCell ref="D95:D104"/>
    <mergeCell ref="E95:E104"/>
    <mergeCell ref="F95:F104"/>
    <mergeCell ref="G89:G94"/>
    <mergeCell ref="D123:D128"/>
    <mergeCell ref="E123:E128"/>
    <mergeCell ref="G105:G112"/>
    <mergeCell ref="H105:H112"/>
    <mergeCell ref="G113:G118"/>
    <mergeCell ref="H113:H118"/>
    <mergeCell ref="X95:X104"/>
    <mergeCell ref="Y95:Y104"/>
    <mergeCell ref="AA95:AA142"/>
    <mergeCell ref="J97:J98"/>
    <mergeCell ref="J99:J100"/>
    <mergeCell ref="J101:J102"/>
    <mergeCell ref="J103:J104"/>
    <mergeCell ref="J105:J106"/>
    <mergeCell ref="J107:J108"/>
    <mergeCell ref="V95:V104"/>
    <mergeCell ref="W95:W104"/>
    <mergeCell ref="J111:J112"/>
    <mergeCell ref="Z95:Z142"/>
    <mergeCell ref="V105:V118"/>
    <mergeCell ref="W105:W118"/>
    <mergeCell ref="X105:X118"/>
    <mergeCell ref="Y105:Y118"/>
    <mergeCell ref="J109:J110"/>
    <mergeCell ref="J119:J120"/>
    <mergeCell ref="J113:J114"/>
    <mergeCell ref="V119:V122"/>
    <mergeCell ref="W119:W122"/>
    <mergeCell ref="Y119:Y122"/>
    <mergeCell ref="J121:J122"/>
    <mergeCell ref="X123:X128"/>
    <mergeCell ref="Y123:Y128"/>
    <mergeCell ref="J129:J130"/>
    <mergeCell ref="V129:V134"/>
    <mergeCell ref="W129:W134"/>
    <mergeCell ref="X129:X134"/>
    <mergeCell ref="Y129:Y134"/>
    <mergeCell ref="G129:G134"/>
    <mergeCell ref="H129:H134"/>
    <mergeCell ref="I129:I134"/>
    <mergeCell ref="J131:J132"/>
    <mergeCell ref="J133:J134"/>
    <mergeCell ref="X135:X142"/>
    <mergeCell ref="G119:G122"/>
    <mergeCell ref="H119:H122"/>
    <mergeCell ref="I119:I122"/>
    <mergeCell ref="V123:V128"/>
    <mergeCell ref="W123:W128"/>
    <mergeCell ref="J127:J128"/>
    <mergeCell ref="G123:G128"/>
    <mergeCell ref="H123:H128"/>
    <mergeCell ref="I123:I128"/>
    <mergeCell ref="X119:X122"/>
    <mergeCell ref="Y135:Y142"/>
    <mergeCell ref="J141:J142"/>
    <mergeCell ref="D135:D142"/>
    <mergeCell ref="E135:E142"/>
    <mergeCell ref="F135:F142"/>
    <mergeCell ref="G135:G142"/>
    <mergeCell ref="H135:H142"/>
    <mergeCell ref="I135:I142"/>
    <mergeCell ref="J137:J138"/>
    <mergeCell ref="J139:J140"/>
    <mergeCell ref="G143:G152"/>
    <mergeCell ref="H143:H152"/>
    <mergeCell ref="J135:J136"/>
    <mergeCell ref="V135:V142"/>
    <mergeCell ref="W135:W142"/>
    <mergeCell ref="E153:E156"/>
    <mergeCell ref="F153:F156"/>
    <mergeCell ref="G153:G156"/>
    <mergeCell ref="H153:H156"/>
    <mergeCell ref="I153:I156"/>
    <mergeCell ref="I143:I152"/>
    <mergeCell ref="J143:J144"/>
    <mergeCell ref="V143:V152"/>
    <mergeCell ref="V153:V156"/>
    <mergeCell ref="W153:W156"/>
    <mergeCell ref="AA143:AA156"/>
    <mergeCell ref="J149:J150"/>
    <mergeCell ref="J151:J152"/>
    <mergeCell ref="W143:W152"/>
    <mergeCell ref="X143:X152"/>
    <mergeCell ref="X153:X156"/>
    <mergeCell ref="Y153:Y156"/>
    <mergeCell ref="J155:J156"/>
    <mergeCell ref="Z143:Z156"/>
    <mergeCell ref="X157:X160"/>
    <mergeCell ref="Y157:Y160"/>
    <mergeCell ref="Z157:Z160"/>
    <mergeCell ref="Y143:Y152"/>
    <mergeCell ref="J145:J146"/>
    <mergeCell ref="J147:J148"/>
    <mergeCell ref="J159:J160"/>
    <mergeCell ref="J157:J158"/>
    <mergeCell ref="V157:V160"/>
    <mergeCell ref="W157:W160"/>
    <mergeCell ref="J173:J174"/>
    <mergeCell ref="V173:V178"/>
    <mergeCell ref="W173:W178"/>
    <mergeCell ref="V179:V184"/>
    <mergeCell ref="W179:W184"/>
    <mergeCell ref="X173:X178"/>
    <mergeCell ref="Y173:Y178"/>
    <mergeCell ref="Y161:Y168"/>
    <mergeCell ref="Z161:Z168"/>
    <mergeCell ref="J175:J176"/>
    <mergeCell ref="J177:J178"/>
    <mergeCell ref="J179:J180"/>
    <mergeCell ref="X179:X184"/>
    <mergeCell ref="Y179:Y184"/>
    <mergeCell ref="J181:J182"/>
    <mergeCell ref="J183:J184"/>
    <mergeCell ref="Z173:Z184"/>
    <mergeCell ref="W161:W168"/>
    <mergeCell ref="X161:X168"/>
    <mergeCell ref="J165:J166"/>
    <mergeCell ref="J161:J162"/>
    <mergeCell ref="V161:V168"/>
    <mergeCell ref="J169:J170"/>
    <mergeCell ref="AA161:AA168"/>
    <mergeCell ref="J163:J164"/>
    <mergeCell ref="J167:J168"/>
    <mergeCell ref="A157:A160"/>
    <mergeCell ref="C157:C160"/>
    <mergeCell ref="D157:D160"/>
    <mergeCell ref="E157:E160"/>
    <mergeCell ref="F157:F160"/>
    <mergeCell ref="G157:G160"/>
    <mergeCell ref="H157:H160"/>
    <mergeCell ref="AA157:AA160"/>
    <mergeCell ref="G161:G164"/>
    <mergeCell ref="G165:G168"/>
    <mergeCell ref="H161:H164"/>
    <mergeCell ref="H165:H168"/>
    <mergeCell ref="I157:I160"/>
    <mergeCell ref="D161:D172"/>
    <mergeCell ref="E161:E168"/>
    <mergeCell ref="F161:F168"/>
    <mergeCell ref="A191:A218"/>
    <mergeCell ref="C191:C206"/>
    <mergeCell ref="D191:D206"/>
    <mergeCell ref="E191:E196"/>
    <mergeCell ref="F191:F196"/>
    <mergeCell ref="D179:D190"/>
    <mergeCell ref="G173:G178"/>
    <mergeCell ref="H173:H178"/>
    <mergeCell ref="I173:I178"/>
    <mergeCell ref="A161:A172"/>
    <mergeCell ref="I169:I172"/>
    <mergeCell ref="F169:F172"/>
    <mergeCell ref="I161:I168"/>
    <mergeCell ref="A173:A190"/>
    <mergeCell ref="C173:C190"/>
    <mergeCell ref="D173:D178"/>
    <mergeCell ref="G169:G170"/>
    <mergeCell ref="H169:H170"/>
    <mergeCell ref="G171:G172"/>
    <mergeCell ref="H171:H172"/>
    <mergeCell ref="E173:E178"/>
    <mergeCell ref="F173:F178"/>
    <mergeCell ref="C207:C218"/>
    <mergeCell ref="D207:D218"/>
    <mergeCell ref="E207:E212"/>
    <mergeCell ref="F207:F212"/>
    <mergeCell ref="E179:E184"/>
    <mergeCell ref="F179:F184"/>
    <mergeCell ref="E197:E200"/>
    <mergeCell ref="E201:E206"/>
    <mergeCell ref="E185:E190"/>
    <mergeCell ref="F185:F190"/>
    <mergeCell ref="AA191:AA206"/>
    <mergeCell ref="J195:J196"/>
    <mergeCell ref="V199:V200"/>
    <mergeCell ref="W199:W200"/>
    <mergeCell ref="X199:X200"/>
    <mergeCell ref="Y199:Y200"/>
    <mergeCell ref="G191:G192"/>
    <mergeCell ref="J189:J190"/>
    <mergeCell ref="J187:J188"/>
    <mergeCell ref="J185:J186"/>
    <mergeCell ref="E213:E218"/>
    <mergeCell ref="F213:F218"/>
    <mergeCell ref="G213:G218"/>
    <mergeCell ref="H213:H218"/>
    <mergeCell ref="G203:G206"/>
    <mergeCell ref="G193:G196"/>
    <mergeCell ref="X201:X206"/>
    <mergeCell ref="H193:H196"/>
    <mergeCell ref="H191:H192"/>
    <mergeCell ref="G197:G200"/>
    <mergeCell ref="H197:H200"/>
    <mergeCell ref="I197:I200"/>
    <mergeCell ref="J197:J198"/>
    <mergeCell ref="G201:G202"/>
    <mergeCell ref="I191:I196"/>
    <mergeCell ref="J191:J192"/>
    <mergeCell ref="J199:J200"/>
    <mergeCell ref="X191:X196"/>
    <mergeCell ref="J193:J194"/>
    <mergeCell ref="J203:J204"/>
    <mergeCell ref="J201:J202"/>
    <mergeCell ref="I201:I206"/>
    <mergeCell ref="F201:F206"/>
    <mergeCell ref="Z207:Z212"/>
    <mergeCell ref="AA207:AA212"/>
    <mergeCell ref="G209:G210"/>
    <mergeCell ref="H209:H210"/>
    <mergeCell ref="G211:G212"/>
    <mergeCell ref="H211:H212"/>
    <mergeCell ref="X213:X218"/>
    <mergeCell ref="I179:I184"/>
    <mergeCell ref="G185:G190"/>
    <mergeCell ref="H185:H190"/>
    <mergeCell ref="I185:I190"/>
    <mergeCell ref="H201:H206"/>
    <mergeCell ref="Z213:Z218"/>
    <mergeCell ref="Y213:Y218"/>
    <mergeCell ref="Y191:Y196"/>
    <mergeCell ref="V201:V206"/>
    <mergeCell ref="W201:W206"/>
    <mergeCell ref="G179:G184"/>
    <mergeCell ref="H179:H184"/>
    <mergeCell ref="G207:G208"/>
    <mergeCell ref="H207:H208"/>
    <mergeCell ref="Z191:Z206"/>
    <mergeCell ref="AA173:AA184"/>
    <mergeCell ref="Q221:U221"/>
    <mergeCell ref="Q222:U222"/>
    <mergeCell ref="I213:I218"/>
    <mergeCell ref="J213:J214"/>
    <mergeCell ref="V213:V218"/>
    <mergeCell ref="W213:W218"/>
    <mergeCell ref="AA213:AA218"/>
    <mergeCell ref="J215:J216"/>
    <mergeCell ref="J217:J218"/>
    <mergeCell ref="X207:X212"/>
    <mergeCell ref="Y207:Y212"/>
    <mergeCell ref="Y201:Y206"/>
    <mergeCell ref="J205:J206"/>
    <mergeCell ref="V191:V196"/>
    <mergeCell ref="W191:W196"/>
    <mergeCell ref="J209:J210"/>
    <mergeCell ref="J211:J212"/>
    <mergeCell ref="I207:I212"/>
    <mergeCell ref="J207:J208"/>
    <mergeCell ref="V207:V212"/>
    <mergeCell ref="W207:W212"/>
  </mergeCells>
  <conditionalFormatting sqref="Q224:T224">
    <cfRule type="iconSet" priority="1">
      <iconSet iconSet="3Symbols">
        <cfvo type="percent" val="0"/>
        <cfvo type="percent" val="33"/>
        <cfvo type="percent" val="67"/>
      </iconSet>
    </cfRule>
  </conditionalFormatting>
  <printOptions horizontalCentered="1"/>
  <pageMargins left="0.39370078740157483" right="0.39370078740157483" top="0.74803149606299213" bottom="0.74803149606299213" header="0.31496062992125984" footer="0.31496062992125984"/>
  <pageSetup scale="35" orientation="landscape" horizontalDpi="200" verticalDpi="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AEB499-EE05-4FD2-9E1A-CF07AF7B70A1}">
  <sheetPr>
    <tabColor theme="0"/>
  </sheetPr>
  <dimension ref="A1:BM164"/>
  <sheetViews>
    <sheetView topLeftCell="D2" zoomScale="80" zoomScaleNormal="80" workbookViewId="0">
      <pane xSplit="3" ySplit="1" topLeftCell="G3" activePane="bottomRight" state="frozen"/>
      <selection activeCell="D2" sqref="D2"/>
      <selection pane="topRight" activeCell="G2" sqref="G2"/>
      <selection pane="bottomLeft" activeCell="D3" sqref="D3"/>
      <selection pane="bottomRight" activeCell="C3" sqref="C3:C8"/>
    </sheetView>
  </sheetViews>
  <sheetFormatPr baseColWidth="10" defaultColWidth="12.42578125" defaultRowHeight="11.25" outlineLevelCol="1"/>
  <cols>
    <col min="1" max="1" width="18.28515625" style="7" customWidth="1"/>
    <col min="2" max="2" width="21.28515625" style="8" customWidth="1" outlineLevel="1"/>
    <col min="3" max="3" width="35.42578125" style="8" customWidth="1" outlineLevel="1"/>
    <col min="4" max="4" width="36.140625" style="8" customWidth="1" outlineLevel="1"/>
    <col min="5" max="5" width="59.140625" style="9" customWidth="1"/>
    <col min="6" max="6" width="14.140625" style="9" customWidth="1"/>
    <col min="7" max="7" width="27.5703125" style="9" customWidth="1"/>
    <col min="8" max="8" width="27.28515625" style="9" customWidth="1"/>
    <col min="9" max="9" width="9" style="8" customWidth="1" outlineLevel="1"/>
    <col min="10" max="10" width="45.5703125" style="10" customWidth="1"/>
    <col min="11" max="11" width="9.7109375" style="9" customWidth="1"/>
    <col min="12" max="12" width="6.28515625" style="9" customWidth="1"/>
    <col min="13" max="13" width="9.42578125" style="8" customWidth="1"/>
    <col min="14" max="14" width="10.7109375" style="8" customWidth="1"/>
    <col min="15" max="15" width="12.42578125" style="8" customWidth="1"/>
    <col min="16" max="17" width="10" style="8" customWidth="1"/>
    <col min="18" max="18" width="10.42578125" style="8" bestFit="1" customWidth="1"/>
    <col min="19" max="21" width="10" style="8" customWidth="1"/>
    <col min="22" max="22" width="12.5703125" style="8" customWidth="1"/>
    <col min="23" max="23" width="13.140625" style="8" customWidth="1"/>
    <col min="24" max="24" width="14.42578125" style="8" customWidth="1"/>
    <col min="25" max="25" width="14.28515625" style="8" customWidth="1"/>
    <col min="26" max="26" width="14.42578125" style="13" customWidth="1"/>
    <col min="27" max="27" width="19.42578125" style="13" customWidth="1"/>
    <col min="28" max="28" width="20.7109375" style="13" customWidth="1"/>
    <col min="29" max="29" width="39.140625" style="13" customWidth="1"/>
    <col min="30" max="30" width="34.5703125" style="13" customWidth="1"/>
    <col min="31" max="48" width="12.42578125" style="13"/>
    <col min="49" max="16384" width="12.42578125" style="7"/>
  </cols>
  <sheetData>
    <row r="1" spans="1:65" s="120" customFormat="1" ht="40.9" customHeight="1">
      <c r="A1" s="115" t="s">
        <v>0</v>
      </c>
      <c r="B1" s="779" t="s">
        <v>1</v>
      </c>
      <c r="C1" s="779"/>
      <c r="D1" s="116" t="s">
        <v>117</v>
      </c>
      <c r="E1" s="780"/>
      <c r="F1" s="780"/>
      <c r="G1" s="780"/>
      <c r="H1" s="780"/>
      <c r="I1" s="780"/>
      <c r="J1" s="780"/>
      <c r="K1" s="780"/>
      <c r="L1" s="780"/>
      <c r="M1" s="780"/>
      <c r="N1" s="780"/>
      <c r="O1" s="780"/>
      <c r="P1" s="780"/>
      <c r="Q1" s="780"/>
      <c r="R1" s="780"/>
      <c r="S1" s="780"/>
      <c r="T1" s="780"/>
      <c r="U1" s="780"/>
      <c r="V1" s="780"/>
      <c r="W1" s="780"/>
      <c r="X1" s="780"/>
      <c r="Y1" s="780"/>
      <c r="Z1" s="780"/>
      <c r="AA1" s="780"/>
      <c r="AB1" s="781"/>
      <c r="AC1" s="782"/>
      <c r="AD1" s="117"/>
      <c r="AE1" s="117"/>
      <c r="AF1" s="117"/>
      <c r="AG1" s="117"/>
      <c r="AH1" s="117"/>
      <c r="AI1" s="117"/>
      <c r="AJ1" s="117"/>
      <c r="AK1" s="118"/>
      <c r="AL1" s="118"/>
      <c r="AM1" s="118"/>
      <c r="AN1" s="118"/>
      <c r="AO1" s="118"/>
      <c r="AP1" s="118"/>
      <c r="AQ1" s="118"/>
      <c r="AR1" s="118"/>
      <c r="AS1" s="118"/>
      <c r="AT1" s="118"/>
      <c r="AU1" s="118"/>
      <c r="AV1" s="118"/>
      <c r="AW1" s="118"/>
      <c r="AX1" s="118"/>
      <c r="AY1" s="118"/>
      <c r="AZ1" s="118"/>
      <c r="BA1" s="118"/>
      <c r="BB1" s="119"/>
      <c r="BC1" s="119"/>
      <c r="BD1" s="119"/>
      <c r="BE1" s="119"/>
      <c r="BF1" s="119"/>
      <c r="BG1" s="119"/>
      <c r="BH1" s="119"/>
      <c r="BI1" s="119"/>
      <c r="BJ1" s="119"/>
      <c r="BK1" s="119"/>
      <c r="BL1" s="119"/>
      <c r="BM1" s="119"/>
    </row>
    <row r="2" spans="1:65" ht="64.5" customHeight="1">
      <c r="A2" s="121" t="s">
        <v>2</v>
      </c>
      <c r="B2" s="122" t="s">
        <v>3</v>
      </c>
      <c r="C2" s="122" t="s">
        <v>118</v>
      </c>
      <c r="D2" s="123" t="s">
        <v>4</v>
      </c>
      <c r="E2" s="124" t="s">
        <v>434</v>
      </c>
      <c r="F2" s="125" t="s">
        <v>5</v>
      </c>
      <c r="G2" s="124" t="s">
        <v>6</v>
      </c>
      <c r="H2" s="124" t="s">
        <v>7</v>
      </c>
      <c r="I2" s="126" t="s">
        <v>8</v>
      </c>
      <c r="J2" s="124" t="s">
        <v>9</v>
      </c>
      <c r="K2" s="783" t="s">
        <v>10</v>
      </c>
      <c r="L2" s="783"/>
      <c r="M2" s="127">
        <v>45717</v>
      </c>
      <c r="N2" s="127">
        <v>45809</v>
      </c>
      <c r="O2" s="127">
        <v>45901</v>
      </c>
      <c r="P2" s="127">
        <v>45992</v>
      </c>
      <c r="Q2" s="48" t="s">
        <v>11</v>
      </c>
      <c r="R2" s="48" t="s">
        <v>12</v>
      </c>
      <c r="S2" s="48" t="s">
        <v>13</v>
      </c>
      <c r="T2" s="48" t="s">
        <v>14</v>
      </c>
      <c r="U2" s="48" t="s">
        <v>15</v>
      </c>
      <c r="V2" s="48" t="s">
        <v>16</v>
      </c>
      <c r="W2" s="48" t="s">
        <v>17</v>
      </c>
      <c r="X2" s="48" t="s">
        <v>18</v>
      </c>
      <c r="Y2" s="48" t="s">
        <v>19</v>
      </c>
      <c r="Z2" s="128" t="s">
        <v>119</v>
      </c>
      <c r="AA2" s="129" t="s">
        <v>20</v>
      </c>
      <c r="AB2" s="130" t="s">
        <v>21</v>
      </c>
      <c r="AC2" s="782"/>
    </row>
    <row r="3" spans="1:65" ht="31.15" customHeight="1">
      <c r="A3" s="786" t="s">
        <v>120</v>
      </c>
      <c r="B3" s="789" t="s">
        <v>121</v>
      </c>
      <c r="C3" s="792" t="s">
        <v>122</v>
      </c>
      <c r="D3" s="794" t="s">
        <v>123</v>
      </c>
      <c r="E3" s="795" t="s">
        <v>1009</v>
      </c>
      <c r="F3" s="796">
        <v>1</v>
      </c>
      <c r="G3" s="776" t="s">
        <v>1008</v>
      </c>
      <c r="H3" s="776" t="s">
        <v>1007</v>
      </c>
      <c r="I3" s="798">
        <f>+MAX(V3:Y8)</f>
        <v>0</v>
      </c>
      <c r="J3" s="765" t="s">
        <v>1004</v>
      </c>
      <c r="K3" s="131">
        <v>0</v>
      </c>
      <c r="L3" s="132" t="s">
        <v>22</v>
      </c>
      <c r="M3" s="133">
        <v>1</v>
      </c>
      <c r="N3" s="133">
        <v>0</v>
      </c>
      <c r="O3" s="133">
        <v>0</v>
      </c>
      <c r="P3" s="134">
        <v>0</v>
      </c>
      <c r="Q3" s="6">
        <f>+SUM(M3:M3)*K3</f>
        <v>0</v>
      </c>
      <c r="R3" s="6">
        <f>+SUM(N3:N3)*K3</f>
        <v>0</v>
      </c>
      <c r="S3" s="6">
        <f>+SUM(O3:O3)*K3</f>
        <v>0</v>
      </c>
      <c r="T3" s="6">
        <f>+SUM(P3:P3)*K3</f>
        <v>0</v>
      </c>
      <c r="U3" s="49">
        <f>+MAX(Q3:T3)</f>
        <v>0</v>
      </c>
      <c r="V3" s="675">
        <f>+Q4+Q6+Q8</f>
        <v>0</v>
      </c>
      <c r="W3" s="675">
        <f>+R4+R6+R8</f>
        <v>0</v>
      </c>
      <c r="X3" s="675">
        <f>+S4+S6+S8</f>
        <v>0</v>
      </c>
      <c r="Y3" s="675">
        <f>+T4+T6+T8</f>
        <v>0</v>
      </c>
      <c r="Z3" s="769" t="s">
        <v>124</v>
      </c>
      <c r="AA3" s="770" t="s">
        <v>342</v>
      </c>
      <c r="AB3" s="664" t="s">
        <v>125</v>
      </c>
      <c r="AC3" s="750"/>
      <c r="AD3" s="764"/>
    </row>
    <row r="4" spans="1:65" ht="25.15" customHeight="1">
      <c r="A4" s="787"/>
      <c r="B4" s="790"/>
      <c r="C4" s="793"/>
      <c r="D4" s="794"/>
      <c r="E4" s="766"/>
      <c r="F4" s="797"/>
      <c r="G4" s="776"/>
      <c r="H4" s="776"/>
      <c r="I4" s="776"/>
      <c r="J4" s="765"/>
      <c r="K4" s="135">
        <v>0</v>
      </c>
      <c r="L4" s="136" t="s">
        <v>23</v>
      </c>
      <c r="M4" s="137">
        <v>0</v>
      </c>
      <c r="N4" s="137">
        <v>0</v>
      </c>
      <c r="O4" s="137">
        <v>0</v>
      </c>
      <c r="P4" s="138">
        <v>0</v>
      </c>
      <c r="Q4" s="138">
        <f>+SUM(M4:M4)*K4</f>
        <v>0</v>
      </c>
      <c r="R4" s="138">
        <f t="shared" ref="R4:R48" si="0">+SUM(N4:N4)*K4</f>
        <v>0</v>
      </c>
      <c r="S4" s="138">
        <f t="shared" ref="S4:S48" si="1">+SUM(O4:O4)*K4</f>
        <v>0</v>
      </c>
      <c r="T4" s="278">
        <f t="shared" ref="T4:T48" si="2">+SUM(P4:P4)*K4</f>
        <v>0</v>
      </c>
      <c r="U4" s="138">
        <f t="shared" ref="U4:U48" si="3">+MAX(Q4:T4)</f>
        <v>0</v>
      </c>
      <c r="V4" s="671"/>
      <c r="W4" s="671"/>
      <c r="X4" s="671"/>
      <c r="Y4" s="671"/>
      <c r="Z4" s="665"/>
      <c r="AA4" s="771"/>
      <c r="AB4" s="665"/>
      <c r="AC4" s="750"/>
      <c r="AD4" s="764"/>
    </row>
    <row r="5" spans="1:65" ht="28.9" customHeight="1">
      <c r="A5" s="787"/>
      <c r="B5" s="790"/>
      <c r="C5" s="793"/>
      <c r="D5" s="794"/>
      <c r="E5" s="766"/>
      <c r="F5" s="797"/>
      <c r="G5" s="776"/>
      <c r="H5" s="776"/>
      <c r="I5" s="776"/>
      <c r="J5" s="765" t="s">
        <v>1005</v>
      </c>
      <c r="K5" s="131">
        <v>0</v>
      </c>
      <c r="L5" s="132" t="s">
        <v>22</v>
      </c>
      <c r="M5" s="133">
        <v>0.15</v>
      </c>
      <c r="N5" s="133">
        <v>0.35</v>
      </c>
      <c r="O5" s="133">
        <v>0.7</v>
      </c>
      <c r="P5" s="134">
        <v>1</v>
      </c>
      <c r="Q5" s="6">
        <f t="shared" ref="Q5:Q48" si="4">+SUM(M5:M5)*K5</f>
        <v>0</v>
      </c>
      <c r="R5" s="6">
        <f t="shared" si="0"/>
        <v>0</v>
      </c>
      <c r="S5" s="6">
        <f t="shared" si="1"/>
        <v>0</v>
      </c>
      <c r="T5" s="6">
        <f t="shared" si="2"/>
        <v>0</v>
      </c>
      <c r="U5" s="49">
        <f t="shared" si="3"/>
        <v>0</v>
      </c>
      <c r="V5" s="671"/>
      <c r="W5" s="671"/>
      <c r="X5" s="671"/>
      <c r="Y5" s="671"/>
      <c r="Z5" s="665"/>
      <c r="AA5" s="771"/>
      <c r="AB5" s="665"/>
      <c r="AC5" s="750"/>
      <c r="AD5" s="764"/>
    </row>
    <row r="6" spans="1:65" ht="26.45" customHeight="1">
      <c r="A6" s="787"/>
      <c r="B6" s="790"/>
      <c r="C6" s="793"/>
      <c r="D6" s="794"/>
      <c r="E6" s="766"/>
      <c r="F6" s="797"/>
      <c r="G6" s="776"/>
      <c r="H6" s="776"/>
      <c r="I6" s="776"/>
      <c r="J6" s="765"/>
      <c r="K6" s="135">
        <v>0</v>
      </c>
      <c r="L6" s="136" t="s">
        <v>23</v>
      </c>
      <c r="M6" s="137">
        <v>0</v>
      </c>
      <c r="N6" s="137">
        <v>0</v>
      </c>
      <c r="O6" s="137">
        <v>0</v>
      </c>
      <c r="P6" s="138">
        <v>0</v>
      </c>
      <c r="Q6" s="138">
        <f>+SUM(M6:M6)*K6</f>
        <v>0</v>
      </c>
      <c r="R6" s="138">
        <f t="shared" ref="R6" si="5">+SUM(N6:N6)*K6</f>
        <v>0</v>
      </c>
      <c r="S6" s="138">
        <f t="shared" ref="S6" si="6">+SUM(O6:O6)*K6</f>
        <v>0</v>
      </c>
      <c r="T6" s="278">
        <f t="shared" ref="T6" si="7">+SUM(P6:P6)*K6</f>
        <v>0</v>
      </c>
      <c r="U6" s="138">
        <f t="shared" ref="U6" si="8">+MAX(Q6:T6)</f>
        <v>0</v>
      </c>
      <c r="V6" s="671"/>
      <c r="W6" s="671"/>
      <c r="X6" s="671"/>
      <c r="Y6" s="671"/>
      <c r="Z6" s="665"/>
      <c r="AA6" s="771"/>
      <c r="AB6" s="665"/>
      <c r="AC6" s="750"/>
      <c r="AD6" s="764"/>
    </row>
    <row r="7" spans="1:65" ht="76.150000000000006" customHeight="1">
      <c r="A7" s="787"/>
      <c r="B7" s="790"/>
      <c r="C7" s="793"/>
      <c r="D7" s="794"/>
      <c r="E7" s="766"/>
      <c r="F7" s="797"/>
      <c r="G7" s="776"/>
      <c r="H7" s="776"/>
      <c r="I7" s="776"/>
      <c r="J7" s="765" t="s">
        <v>1006</v>
      </c>
      <c r="K7" s="131">
        <v>0</v>
      </c>
      <c r="L7" s="132" t="s">
        <v>22</v>
      </c>
      <c r="M7" s="133">
        <v>0.15</v>
      </c>
      <c r="N7" s="133">
        <v>0.35</v>
      </c>
      <c r="O7" s="133">
        <v>0.7</v>
      </c>
      <c r="P7" s="134">
        <v>1</v>
      </c>
      <c r="Q7" s="6">
        <f t="shared" si="4"/>
        <v>0</v>
      </c>
      <c r="R7" s="6">
        <f>+SUM(N7:N7)*K7</f>
        <v>0</v>
      </c>
      <c r="S7" s="6">
        <f t="shared" si="1"/>
        <v>0</v>
      </c>
      <c r="T7" s="6">
        <f t="shared" si="2"/>
        <v>0</v>
      </c>
      <c r="U7" s="49">
        <f t="shared" si="3"/>
        <v>0</v>
      </c>
      <c r="V7" s="671"/>
      <c r="W7" s="671"/>
      <c r="X7" s="671"/>
      <c r="Y7" s="671"/>
      <c r="Z7" s="665"/>
      <c r="AA7" s="771"/>
      <c r="AB7" s="665"/>
      <c r="AC7" s="750"/>
      <c r="AD7" s="764"/>
    </row>
    <row r="8" spans="1:65" ht="28.15" customHeight="1">
      <c r="A8" s="787"/>
      <c r="B8" s="790"/>
      <c r="C8" s="793"/>
      <c r="D8" s="794"/>
      <c r="E8" s="766"/>
      <c r="F8" s="797"/>
      <c r="G8" s="776"/>
      <c r="H8" s="776"/>
      <c r="I8" s="776"/>
      <c r="J8" s="765"/>
      <c r="K8" s="135">
        <v>0</v>
      </c>
      <c r="L8" s="136" t="s">
        <v>23</v>
      </c>
      <c r="M8" s="137">
        <v>0</v>
      </c>
      <c r="N8" s="137">
        <v>0</v>
      </c>
      <c r="O8" s="137">
        <v>0</v>
      </c>
      <c r="P8" s="138">
        <v>0</v>
      </c>
      <c r="Q8" s="58">
        <f>+SUM(M8:M8)*K8</f>
        <v>0</v>
      </c>
      <c r="R8" s="58">
        <f t="shared" si="0"/>
        <v>0</v>
      </c>
      <c r="S8" s="58">
        <f t="shared" si="1"/>
        <v>0</v>
      </c>
      <c r="T8" s="58">
        <f t="shared" si="2"/>
        <v>0</v>
      </c>
      <c r="U8" s="59">
        <f t="shared" si="3"/>
        <v>0</v>
      </c>
      <c r="V8" s="671"/>
      <c r="W8" s="671"/>
      <c r="X8" s="671"/>
      <c r="Y8" s="671"/>
      <c r="Z8" s="665"/>
      <c r="AA8" s="772"/>
      <c r="AB8" s="665"/>
      <c r="AC8" s="750"/>
      <c r="AD8" s="764"/>
    </row>
    <row r="9" spans="1:65" ht="37.15" customHeight="1">
      <c r="A9" s="787"/>
      <c r="B9" s="790"/>
      <c r="C9" s="630" t="s">
        <v>126</v>
      </c>
      <c r="D9" s="630" t="s">
        <v>127</v>
      </c>
      <c r="E9" s="762" t="s">
        <v>1010</v>
      </c>
      <c r="F9" s="753">
        <v>2</v>
      </c>
      <c r="G9" s="767" t="s">
        <v>673</v>
      </c>
      <c r="H9" s="767" t="s">
        <v>674</v>
      </c>
      <c r="I9" s="651">
        <f>+MAX(V9:Y10)</f>
        <v>0</v>
      </c>
      <c r="J9" s="785" t="s">
        <v>675</v>
      </c>
      <c r="K9" s="133">
        <v>1</v>
      </c>
      <c r="L9" s="139" t="s">
        <v>22</v>
      </c>
      <c r="M9" s="133">
        <v>0</v>
      </c>
      <c r="N9" s="133">
        <v>0</v>
      </c>
      <c r="O9" s="133">
        <v>0</v>
      </c>
      <c r="P9" s="134">
        <v>0</v>
      </c>
      <c r="Q9" s="6">
        <f t="shared" si="4"/>
        <v>0</v>
      </c>
      <c r="R9" s="6">
        <f t="shared" si="0"/>
        <v>0</v>
      </c>
      <c r="S9" s="6">
        <f t="shared" si="1"/>
        <v>0</v>
      </c>
      <c r="T9" s="6">
        <f t="shared" si="2"/>
        <v>0</v>
      </c>
      <c r="U9" s="49">
        <f t="shared" si="3"/>
        <v>0</v>
      </c>
      <c r="V9" s="675">
        <f>+Q10</f>
        <v>0</v>
      </c>
      <c r="W9" s="675">
        <f>+R10</f>
        <v>0</v>
      </c>
      <c r="X9" s="675">
        <f>+S10</f>
        <v>0</v>
      </c>
      <c r="Y9" s="675">
        <f>+T10</f>
        <v>0</v>
      </c>
      <c r="Z9" s="665"/>
      <c r="AA9" s="784" t="s">
        <v>128</v>
      </c>
      <c r="AB9" s="665"/>
      <c r="AC9" s="668"/>
    </row>
    <row r="10" spans="1:65" ht="52.9" customHeight="1">
      <c r="A10" s="787"/>
      <c r="B10" s="790"/>
      <c r="C10" s="631"/>
      <c r="D10" s="631"/>
      <c r="E10" s="766"/>
      <c r="F10" s="754"/>
      <c r="G10" s="768"/>
      <c r="H10" s="768"/>
      <c r="I10" s="673"/>
      <c r="J10" s="785"/>
      <c r="K10" s="135">
        <v>1</v>
      </c>
      <c r="L10" s="136" t="s">
        <v>23</v>
      </c>
      <c r="M10" s="137">
        <v>0</v>
      </c>
      <c r="N10" s="137">
        <v>0</v>
      </c>
      <c r="O10" s="137">
        <v>0</v>
      </c>
      <c r="P10" s="138">
        <v>0</v>
      </c>
      <c r="Q10" s="58">
        <f t="shared" si="4"/>
        <v>0</v>
      </c>
      <c r="R10" s="58">
        <f t="shared" si="0"/>
        <v>0</v>
      </c>
      <c r="S10" s="58">
        <f t="shared" si="1"/>
        <v>0</v>
      </c>
      <c r="T10" s="58">
        <f t="shared" si="2"/>
        <v>0</v>
      </c>
      <c r="U10" s="59">
        <f t="shared" si="3"/>
        <v>0</v>
      </c>
      <c r="V10" s="671"/>
      <c r="W10" s="671"/>
      <c r="X10" s="671"/>
      <c r="Y10" s="671"/>
      <c r="Z10" s="665"/>
      <c r="AA10" s="784"/>
      <c r="AB10" s="665"/>
      <c r="AC10" s="668"/>
    </row>
    <row r="11" spans="1:65" s="13" customFormat="1" ht="42.75" customHeight="1">
      <c r="A11" s="787"/>
      <c r="B11" s="790"/>
      <c r="C11" s="631"/>
      <c r="D11" s="752" t="s">
        <v>129</v>
      </c>
      <c r="E11" s="777" t="s">
        <v>534</v>
      </c>
      <c r="F11" s="777">
        <v>3</v>
      </c>
      <c r="G11" s="688" t="s">
        <v>1015</v>
      </c>
      <c r="H11" s="655" t="s">
        <v>1016</v>
      </c>
      <c r="I11" s="650">
        <v>0</v>
      </c>
      <c r="J11" s="761" t="s">
        <v>1012</v>
      </c>
      <c r="K11" s="334">
        <v>0.15</v>
      </c>
      <c r="L11" s="206" t="s">
        <v>22</v>
      </c>
      <c r="M11" s="335">
        <v>0.25</v>
      </c>
      <c r="N11" s="335">
        <v>0.5</v>
      </c>
      <c r="O11" s="335">
        <v>0.75</v>
      </c>
      <c r="P11" s="335">
        <v>1</v>
      </c>
      <c r="Q11" s="6">
        <f t="shared" si="4"/>
        <v>3.7499999999999999E-2</v>
      </c>
      <c r="R11" s="6">
        <f t="shared" si="0"/>
        <v>7.4999999999999997E-2</v>
      </c>
      <c r="S11" s="6">
        <f t="shared" si="1"/>
        <v>0.11249999999999999</v>
      </c>
      <c r="T11" s="6">
        <f t="shared" si="2"/>
        <v>0.15</v>
      </c>
      <c r="U11" s="49">
        <f t="shared" si="3"/>
        <v>0.15</v>
      </c>
      <c r="V11" s="675" t="e">
        <f>+Q12+Q14+Q16+#REF!+#REF!</f>
        <v>#REF!</v>
      </c>
      <c r="W11" s="675" t="e">
        <f>+R12+R14+R16+#REF!+#REF!</f>
        <v>#REF!</v>
      </c>
      <c r="X11" s="675" t="e">
        <f>+S12+S14+S16+#REF!+#REF!</f>
        <v>#REF!</v>
      </c>
      <c r="Y11" s="675" t="e">
        <f>+T12+T14+T16+#REF!+#REF!</f>
        <v>#REF!</v>
      </c>
      <c r="Z11" s="665"/>
      <c r="AA11" s="758" t="s">
        <v>130</v>
      </c>
      <c r="AB11" s="665"/>
      <c r="AC11" s="750"/>
      <c r="AW11" s="7"/>
      <c r="AX11" s="7"/>
      <c r="AY11" s="7"/>
      <c r="AZ11" s="7"/>
      <c r="BA11" s="7"/>
      <c r="BB11" s="7"/>
      <c r="BC11" s="7"/>
      <c r="BD11" s="7"/>
      <c r="BE11" s="7"/>
      <c r="BF11" s="7"/>
      <c r="BG11" s="7"/>
      <c r="BH11" s="7"/>
      <c r="BI11" s="7"/>
      <c r="BJ11" s="7"/>
      <c r="BK11" s="7"/>
      <c r="BL11" s="7"/>
      <c r="BM11" s="7"/>
    </row>
    <row r="12" spans="1:65" s="13" customFormat="1" ht="45" customHeight="1">
      <c r="A12" s="787"/>
      <c r="B12" s="790"/>
      <c r="C12" s="631"/>
      <c r="D12" s="752"/>
      <c r="E12" s="778"/>
      <c r="F12" s="778"/>
      <c r="G12" s="689"/>
      <c r="H12" s="656"/>
      <c r="I12" s="650"/>
      <c r="J12" s="761"/>
      <c r="K12" s="336">
        <v>0</v>
      </c>
      <c r="L12" s="337" t="s">
        <v>23</v>
      </c>
      <c r="M12" s="137">
        <v>0</v>
      </c>
      <c r="N12" s="137">
        <v>0</v>
      </c>
      <c r="O12" s="137">
        <v>0</v>
      </c>
      <c r="P12" s="138">
        <v>0</v>
      </c>
      <c r="Q12" s="138">
        <f>+SUM(M12:M12)*K12</f>
        <v>0</v>
      </c>
      <c r="R12" s="138">
        <f t="shared" ref="R12" si="9">+SUM(N12:N12)*K12</f>
        <v>0</v>
      </c>
      <c r="S12" s="138">
        <f t="shared" ref="S12" si="10">+SUM(O12:O12)*K12</f>
        <v>0</v>
      </c>
      <c r="T12" s="278">
        <f t="shared" ref="T12" si="11">+SUM(P12:P12)*K12</f>
        <v>0</v>
      </c>
      <c r="U12" s="138">
        <f t="shared" ref="U12" si="12">+MAX(Q12:T12)</f>
        <v>0</v>
      </c>
      <c r="V12" s="671"/>
      <c r="W12" s="671"/>
      <c r="X12" s="671"/>
      <c r="Y12" s="671"/>
      <c r="Z12" s="665"/>
      <c r="AA12" s="759"/>
      <c r="AB12" s="665"/>
      <c r="AC12" s="750"/>
      <c r="AW12" s="7"/>
      <c r="AX12" s="7"/>
      <c r="AY12" s="7"/>
      <c r="AZ12" s="7"/>
      <c r="BA12" s="7"/>
      <c r="BB12" s="7"/>
      <c r="BC12" s="7"/>
      <c r="BD12" s="7"/>
      <c r="BE12" s="7"/>
      <c r="BF12" s="7"/>
      <c r="BG12" s="7"/>
      <c r="BH12" s="7"/>
      <c r="BI12" s="7"/>
      <c r="BJ12" s="7"/>
      <c r="BK12" s="7"/>
      <c r="BL12" s="7"/>
      <c r="BM12" s="7"/>
    </row>
    <row r="13" spans="1:65" s="13" customFormat="1" ht="33.6" customHeight="1">
      <c r="A13" s="787"/>
      <c r="B13" s="790"/>
      <c r="C13" s="631"/>
      <c r="D13" s="752"/>
      <c r="E13" s="778"/>
      <c r="F13" s="778"/>
      <c r="G13" s="689"/>
      <c r="H13" s="655" t="s">
        <v>1017</v>
      </c>
      <c r="I13" s="650"/>
      <c r="J13" s="761" t="s">
        <v>1013</v>
      </c>
      <c r="K13" s="334">
        <v>0.4</v>
      </c>
      <c r="L13" s="206" t="s">
        <v>22</v>
      </c>
      <c r="M13" s="335">
        <v>0.25</v>
      </c>
      <c r="N13" s="335">
        <v>0.5</v>
      </c>
      <c r="O13" s="335">
        <v>0.75</v>
      </c>
      <c r="P13" s="335">
        <v>1</v>
      </c>
      <c r="Q13" s="6">
        <f t="shared" si="4"/>
        <v>0.1</v>
      </c>
      <c r="R13" s="6">
        <f t="shared" si="0"/>
        <v>0.2</v>
      </c>
      <c r="S13" s="6">
        <f t="shared" si="1"/>
        <v>0.30000000000000004</v>
      </c>
      <c r="T13" s="6">
        <f t="shared" si="2"/>
        <v>0.4</v>
      </c>
      <c r="U13" s="49">
        <f t="shared" si="3"/>
        <v>0.4</v>
      </c>
      <c r="V13" s="671"/>
      <c r="W13" s="671"/>
      <c r="X13" s="671"/>
      <c r="Y13" s="671"/>
      <c r="Z13" s="665"/>
      <c r="AA13" s="759"/>
      <c r="AB13" s="665"/>
      <c r="AC13" s="750"/>
      <c r="AW13" s="7"/>
      <c r="AX13" s="7"/>
      <c r="AY13" s="7"/>
      <c r="AZ13" s="7"/>
      <c r="BA13" s="7"/>
      <c r="BB13" s="7"/>
      <c r="BC13" s="7"/>
      <c r="BD13" s="7"/>
      <c r="BE13" s="7"/>
      <c r="BF13" s="7"/>
      <c r="BG13" s="7"/>
      <c r="BH13" s="7"/>
      <c r="BI13" s="7"/>
      <c r="BJ13" s="7"/>
      <c r="BK13" s="7"/>
      <c r="BL13" s="7"/>
      <c r="BM13" s="7"/>
    </row>
    <row r="14" spans="1:65" s="13" customFormat="1" ht="31.5" customHeight="1">
      <c r="A14" s="787"/>
      <c r="B14" s="790"/>
      <c r="C14" s="631"/>
      <c r="D14" s="752"/>
      <c r="E14" s="778"/>
      <c r="F14" s="778"/>
      <c r="G14" s="689"/>
      <c r="H14" s="656"/>
      <c r="I14" s="650"/>
      <c r="J14" s="761"/>
      <c r="K14" s="336">
        <v>0</v>
      </c>
      <c r="L14" s="337" t="s">
        <v>23</v>
      </c>
      <c r="M14" s="338">
        <v>0</v>
      </c>
      <c r="N14" s="338">
        <v>0</v>
      </c>
      <c r="O14" s="338">
        <v>0</v>
      </c>
      <c r="P14" s="338">
        <v>0</v>
      </c>
      <c r="Q14" s="58">
        <f t="shared" si="4"/>
        <v>0</v>
      </c>
      <c r="R14" s="58">
        <f t="shared" si="0"/>
        <v>0</v>
      </c>
      <c r="S14" s="58">
        <f t="shared" si="1"/>
        <v>0</v>
      </c>
      <c r="T14" s="58">
        <f t="shared" si="2"/>
        <v>0</v>
      </c>
      <c r="U14" s="59">
        <f t="shared" si="3"/>
        <v>0</v>
      </c>
      <c r="V14" s="671"/>
      <c r="W14" s="671"/>
      <c r="X14" s="671"/>
      <c r="Y14" s="671"/>
      <c r="Z14" s="665"/>
      <c r="AA14" s="759"/>
      <c r="AB14" s="665"/>
      <c r="AC14" s="750"/>
      <c r="AW14" s="7"/>
      <c r="AX14" s="7"/>
      <c r="AY14" s="7"/>
      <c r="AZ14" s="7"/>
      <c r="BA14" s="7"/>
      <c r="BB14" s="7"/>
      <c r="BC14" s="7"/>
      <c r="BD14" s="7"/>
      <c r="BE14" s="7"/>
      <c r="BF14" s="7"/>
      <c r="BG14" s="7"/>
      <c r="BH14" s="7"/>
      <c r="BI14" s="7"/>
      <c r="BJ14" s="7"/>
      <c r="BK14" s="7"/>
      <c r="BL14" s="7"/>
      <c r="BM14" s="7"/>
    </row>
    <row r="15" spans="1:65" s="13" customFormat="1" ht="28.9" customHeight="1">
      <c r="A15" s="787"/>
      <c r="B15" s="790"/>
      <c r="C15" s="631"/>
      <c r="D15" s="752"/>
      <c r="E15" s="778"/>
      <c r="F15" s="778"/>
      <c r="G15" s="689"/>
      <c r="H15" s="656" t="s">
        <v>1018</v>
      </c>
      <c r="I15" s="650"/>
      <c r="J15" s="761" t="s">
        <v>1014</v>
      </c>
      <c r="K15" s="334">
        <v>0.1</v>
      </c>
      <c r="L15" s="206" t="s">
        <v>22</v>
      </c>
      <c r="M15" s="335">
        <v>0.25</v>
      </c>
      <c r="N15" s="335">
        <v>0.5</v>
      </c>
      <c r="O15" s="335">
        <v>0.75</v>
      </c>
      <c r="P15" s="335">
        <v>1</v>
      </c>
      <c r="Q15" s="6">
        <f t="shared" si="4"/>
        <v>2.5000000000000001E-2</v>
      </c>
      <c r="R15" s="6">
        <f t="shared" si="0"/>
        <v>0.05</v>
      </c>
      <c r="S15" s="6">
        <f t="shared" si="1"/>
        <v>7.5000000000000011E-2</v>
      </c>
      <c r="T15" s="6">
        <f t="shared" si="2"/>
        <v>0.1</v>
      </c>
      <c r="U15" s="49">
        <f t="shared" si="3"/>
        <v>0.1</v>
      </c>
      <c r="V15" s="671"/>
      <c r="W15" s="671"/>
      <c r="X15" s="671"/>
      <c r="Y15" s="671"/>
      <c r="Z15" s="665"/>
      <c r="AA15" s="759"/>
      <c r="AB15" s="665"/>
      <c r="AC15" s="750"/>
      <c r="AW15" s="7"/>
      <c r="AX15" s="7"/>
      <c r="AY15" s="7"/>
      <c r="AZ15" s="7"/>
      <c r="BA15" s="7"/>
      <c r="BB15" s="7"/>
      <c r="BC15" s="7"/>
      <c r="BD15" s="7"/>
      <c r="BE15" s="7"/>
      <c r="BF15" s="7"/>
      <c r="BG15" s="7"/>
      <c r="BH15" s="7"/>
      <c r="BI15" s="7"/>
      <c r="BJ15" s="7"/>
      <c r="BK15" s="7"/>
      <c r="BL15" s="7"/>
      <c r="BM15" s="7"/>
    </row>
    <row r="16" spans="1:65" s="13" customFormat="1" ht="27.6" customHeight="1">
      <c r="A16" s="787"/>
      <c r="B16" s="790"/>
      <c r="C16" s="631"/>
      <c r="D16" s="752"/>
      <c r="E16" s="778"/>
      <c r="F16" s="778"/>
      <c r="G16" s="689"/>
      <c r="H16" s="657"/>
      <c r="I16" s="650"/>
      <c r="J16" s="761"/>
      <c r="K16" s="336">
        <v>0</v>
      </c>
      <c r="L16" s="337" t="s">
        <v>23</v>
      </c>
      <c r="M16" s="58">
        <v>0</v>
      </c>
      <c r="N16" s="58">
        <v>0</v>
      </c>
      <c r="O16" s="58">
        <v>0</v>
      </c>
      <c r="P16" s="58">
        <v>0</v>
      </c>
      <c r="Q16" s="59">
        <f t="shared" si="4"/>
        <v>0</v>
      </c>
      <c r="R16" s="58">
        <f t="shared" si="0"/>
        <v>0</v>
      </c>
      <c r="S16" s="58">
        <f t="shared" si="1"/>
        <v>0</v>
      </c>
      <c r="T16" s="58">
        <f t="shared" si="2"/>
        <v>0</v>
      </c>
      <c r="U16" s="59">
        <f t="shared" si="3"/>
        <v>0</v>
      </c>
      <c r="V16" s="671"/>
      <c r="W16" s="671"/>
      <c r="X16" s="671"/>
      <c r="Y16" s="671"/>
      <c r="Z16" s="665"/>
      <c r="AA16" s="759"/>
      <c r="AB16" s="665"/>
      <c r="AC16" s="750"/>
      <c r="AW16" s="7"/>
      <c r="AX16" s="7"/>
      <c r="AY16" s="7"/>
      <c r="AZ16" s="7"/>
      <c r="BA16" s="7"/>
      <c r="BB16" s="7"/>
      <c r="BC16" s="7"/>
      <c r="BD16" s="7"/>
      <c r="BE16" s="7"/>
      <c r="BF16" s="7"/>
      <c r="BG16" s="7"/>
      <c r="BH16" s="7"/>
      <c r="BI16" s="7"/>
      <c r="BJ16" s="7"/>
      <c r="BK16" s="7"/>
      <c r="BL16" s="7"/>
      <c r="BM16" s="7"/>
    </row>
    <row r="17" spans="1:65" s="13" customFormat="1" ht="22.15" customHeight="1">
      <c r="A17" s="787"/>
      <c r="B17" s="790"/>
      <c r="C17" s="631"/>
      <c r="D17" s="752" t="s">
        <v>131</v>
      </c>
      <c r="E17" s="753" t="s">
        <v>991</v>
      </c>
      <c r="F17" s="753">
        <v>4</v>
      </c>
      <c r="G17" s="756" t="s">
        <v>437</v>
      </c>
      <c r="H17" s="756" t="s">
        <v>132</v>
      </c>
      <c r="I17" s="651">
        <f>+MAX(V17:Y22)</f>
        <v>0</v>
      </c>
      <c r="J17" s="762" t="s">
        <v>438</v>
      </c>
      <c r="K17" s="450">
        <v>0.2</v>
      </c>
      <c r="L17" s="132" t="s">
        <v>22</v>
      </c>
      <c r="M17" s="133">
        <v>0</v>
      </c>
      <c r="N17" s="133">
        <v>0.5</v>
      </c>
      <c r="O17" s="133">
        <v>0.5</v>
      </c>
      <c r="P17" s="134">
        <v>1</v>
      </c>
      <c r="Q17" s="6">
        <f t="shared" si="4"/>
        <v>0</v>
      </c>
      <c r="R17" s="6">
        <f t="shared" si="0"/>
        <v>0.1</v>
      </c>
      <c r="S17" s="6">
        <f t="shared" si="1"/>
        <v>0.1</v>
      </c>
      <c r="T17" s="6">
        <f t="shared" si="2"/>
        <v>0.2</v>
      </c>
      <c r="U17" s="49">
        <f t="shared" si="3"/>
        <v>0.2</v>
      </c>
      <c r="V17" s="675">
        <f>+Q18+Q20+Q22</f>
        <v>0</v>
      </c>
      <c r="W17" s="675">
        <f>+R18+R20+R22</f>
        <v>0</v>
      </c>
      <c r="X17" s="675">
        <f>+S18+S20+S22</f>
        <v>0</v>
      </c>
      <c r="Y17" s="675">
        <f>+T18+T20+T22</f>
        <v>0</v>
      </c>
      <c r="Z17" s="665"/>
      <c r="AA17" s="759"/>
      <c r="AB17" s="665"/>
      <c r="AC17" s="750"/>
      <c r="AW17" s="7"/>
      <c r="AX17" s="7"/>
      <c r="AY17" s="7"/>
      <c r="AZ17" s="7"/>
      <c r="BA17" s="7"/>
      <c r="BB17" s="7"/>
      <c r="BC17" s="7"/>
      <c r="BD17" s="7"/>
      <c r="BE17" s="7"/>
      <c r="BF17" s="7"/>
      <c r="BG17" s="7"/>
      <c r="BH17" s="7"/>
      <c r="BI17" s="7"/>
      <c r="BJ17" s="7"/>
      <c r="BK17" s="7"/>
      <c r="BL17" s="7"/>
      <c r="BM17" s="7"/>
    </row>
    <row r="18" spans="1:65" s="13" customFormat="1" ht="22.9" customHeight="1">
      <c r="A18" s="787"/>
      <c r="B18" s="790"/>
      <c r="C18" s="631"/>
      <c r="D18" s="752"/>
      <c r="E18" s="754"/>
      <c r="F18" s="754"/>
      <c r="G18" s="756"/>
      <c r="H18" s="756"/>
      <c r="I18" s="673"/>
      <c r="J18" s="763"/>
      <c r="K18" s="451">
        <v>0</v>
      </c>
      <c r="L18" s="351" t="s">
        <v>23</v>
      </c>
      <c r="M18" s="58">
        <v>0</v>
      </c>
      <c r="N18" s="58">
        <v>0</v>
      </c>
      <c r="O18" s="58">
        <v>0</v>
      </c>
      <c r="P18" s="58">
        <v>0</v>
      </c>
      <c r="Q18" s="59">
        <f t="shared" si="4"/>
        <v>0</v>
      </c>
      <c r="R18" s="58">
        <f t="shared" si="0"/>
        <v>0</v>
      </c>
      <c r="S18" s="58">
        <f t="shared" si="1"/>
        <v>0</v>
      </c>
      <c r="T18" s="58">
        <f t="shared" si="2"/>
        <v>0</v>
      </c>
      <c r="U18" s="59">
        <f t="shared" si="3"/>
        <v>0</v>
      </c>
      <c r="V18" s="671"/>
      <c r="W18" s="671"/>
      <c r="X18" s="671"/>
      <c r="Y18" s="671"/>
      <c r="Z18" s="665"/>
      <c r="AA18" s="759"/>
      <c r="AB18" s="665"/>
      <c r="AC18" s="750"/>
      <c r="AW18" s="7"/>
      <c r="AX18" s="7"/>
      <c r="AY18" s="7"/>
      <c r="AZ18" s="7"/>
      <c r="BA18" s="7"/>
      <c r="BB18" s="7"/>
      <c r="BC18" s="7"/>
      <c r="BD18" s="7"/>
      <c r="BE18" s="7"/>
      <c r="BF18" s="7"/>
      <c r="BG18" s="7"/>
      <c r="BH18" s="7"/>
      <c r="BI18" s="7"/>
      <c r="BJ18" s="7"/>
      <c r="BK18" s="7"/>
      <c r="BL18" s="7"/>
      <c r="BM18" s="7"/>
    </row>
    <row r="19" spans="1:65" s="13" customFormat="1" ht="28.15" customHeight="1">
      <c r="A19" s="787"/>
      <c r="B19" s="790"/>
      <c r="C19" s="631"/>
      <c r="D19" s="752"/>
      <c r="E19" s="754"/>
      <c r="F19" s="754"/>
      <c r="G19" s="756"/>
      <c r="H19" s="756"/>
      <c r="I19" s="673"/>
      <c r="J19" s="747" t="s">
        <v>439</v>
      </c>
      <c r="K19" s="450">
        <v>0.4</v>
      </c>
      <c r="L19" s="132" t="s">
        <v>22</v>
      </c>
      <c r="M19" s="133">
        <v>0</v>
      </c>
      <c r="N19" s="133">
        <v>0.5</v>
      </c>
      <c r="O19" s="133">
        <v>0.5</v>
      </c>
      <c r="P19" s="134">
        <v>1</v>
      </c>
      <c r="Q19" s="6">
        <f t="shared" si="4"/>
        <v>0</v>
      </c>
      <c r="R19" s="6">
        <f t="shared" si="0"/>
        <v>0.2</v>
      </c>
      <c r="S19" s="6">
        <f t="shared" si="1"/>
        <v>0.2</v>
      </c>
      <c r="T19" s="6">
        <f t="shared" si="2"/>
        <v>0.4</v>
      </c>
      <c r="U19" s="49">
        <f t="shared" si="3"/>
        <v>0.4</v>
      </c>
      <c r="V19" s="671"/>
      <c r="W19" s="671"/>
      <c r="X19" s="671"/>
      <c r="Y19" s="671"/>
      <c r="Z19" s="665"/>
      <c r="AA19" s="759"/>
      <c r="AB19" s="665"/>
      <c r="AC19" s="750"/>
      <c r="AW19" s="7"/>
      <c r="AX19" s="7"/>
      <c r="AY19" s="7"/>
      <c r="AZ19" s="7"/>
      <c r="BA19" s="7"/>
      <c r="BB19" s="7"/>
      <c r="BC19" s="7"/>
      <c r="BD19" s="7"/>
      <c r="BE19" s="7"/>
      <c r="BF19" s="7"/>
      <c r="BG19" s="7"/>
      <c r="BH19" s="7"/>
      <c r="BI19" s="7"/>
      <c r="BJ19" s="7"/>
      <c r="BK19" s="7"/>
      <c r="BL19" s="7"/>
      <c r="BM19" s="7"/>
    </row>
    <row r="20" spans="1:65" s="13" customFormat="1" ht="31.15" customHeight="1">
      <c r="A20" s="787"/>
      <c r="B20" s="790"/>
      <c r="C20" s="631"/>
      <c r="D20" s="752"/>
      <c r="E20" s="754"/>
      <c r="F20" s="754"/>
      <c r="G20" s="756"/>
      <c r="H20" s="756"/>
      <c r="I20" s="673"/>
      <c r="J20" s="751"/>
      <c r="K20" s="451">
        <v>0</v>
      </c>
      <c r="L20" s="351" t="s">
        <v>23</v>
      </c>
      <c r="M20" s="58">
        <v>0</v>
      </c>
      <c r="N20" s="58">
        <v>0</v>
      </c>
      <c r="O20" s="58">
        <v>0</v>
      </c>
      <c r="P20" s="58">
        <v>0</v>
      </c>
      <c r="Q20" s="59">
        <f t="shared" si="4"/>
        <v>0</v>
      </c>
      <c r="R20" s="58">
        <f t="shared" si="0"/>
        <v>0</v>
      </c>
      <c r="S20" s="58">
        <f t="shared" si="1"/>
        <v>0</v>
      </c>
      <c r="T20" s="58">
        <f t="shared" si="2"/>
        <v>0</v>
      </c>
      <c r="U20" s="59">
        <f t="shared" si="3"/>
        <v>0</v>
      </c>
      <c r="V20" s="671"/>
      <c r="W20" s="671"/>
      <c r="X20" s="671"/>
      <c r="Y20" s="671"/>
      <c r="Z20" s="665"/>
      <c r="AA20" s="759"/>
      <c r="AB20" s="665"/>
      <c r="AC20" s="750"/>
      <c r="AW20" s="7"/>
      <c r="AX20" s="7"/>
      <c r="AY20" s="7"/>
      <c r="AZ20" s="7"/>
      <c r="BA20" s="7"/>
      <c r="BB20" s="7"/>
      <c r="BC20" s="7"/>
      <c r="BD20" s="7"/>
      <c r="BE20" s="7"/>
      <c r="BF20" s="7"/>
      <c r="BG20" s="7"/>
      <c r="BH20" s="7"/>
      <c r="BI20" s="7"/>
      <c r="BJ20" s="7"/>
      <c r="BK20" s="7"/>
      <c r="BL20" s="7"/>
      <c r="BM20" s="7"/>
    </row>
    <row r="21" spans="1:65" s="13" customFormat="1" ht="37.15" customHeight="1">
      <c r="A21" s="787"/>
      <c r="B21" s="790"/>
      <c r="C21" s="631"/>
      <c r="D21" s="752"/>
      <c r="E21" s="754"/>
      <c r="F21" s="754"/>
      <c r="G21" s="756"/>
      <c r="H21" s="756"/>
      <c r="I21" s="673"/>
      <c r="J21" s="747" t="s">
        <v>440</v>
      </c>
      <c r="K21" s="450">
        <v>0.4</v>
      </c>
      <c r="L21" s="132" t="s">
        <v>22</v>
      </c>
      <c r="M21" s="133">
        <v>0.5</v>
      </c>
      <c r="N21" s="133">
        <v>0.5</v>
      </c>
      <c r="O21" s="133">
        <v>1</v>
      </c>
      <c r="P21" s="134">
        <v>1</v>
      </c>
      <c r="Q21" s="6">
        <f t="shared" si="4"/>
        <v>0.2</v>
      </c>
      <c r="R21" s="6">
        <f t="shared" si="0"/>
        <v>0.2</v>
      </c>
      <c r="S21" s="6">
        <f t="shared" si="1"/>
        <v>0.4</v>
      </c>
      <c r="T21" s="6">
        <f t="shared" si="2"/>
        <v>0.4</v>
      </c>
      <c r="U21" s="49">
        <f t="shared" si="3"/>
        <v>0.4</v>
      </c>
      <c r="V21" s="671"/>
      <c r="W21" s="671"/>
      <c r="X21" s="671"/>
      <c r="Y21" s="671"/>
      <c r="Z21" s="665"/>
      <c r="AA21" s="759"/>
      <c r="AB21" s="665"/>
      <c r="AC21" s="750"/>
      <c r="AW21" s="7"/>
      <c r="AX21" s="7"/>
      <c r="AY21" s="7"/>
      <c r="AZ21" s="7"/>
      <c r="BA21" s="7"/>
      <c r="BB21" s="7"/>
      <c r="BC21" s="7"/>
      <c r="BD21" s="7"/>
      <c r="BE21" s="7"/>
      <c r="BF21" s="7"/>
      <c r="BG21" s="7"/>
      <c r="BH21" s="7"/>
      <c r="BI21" s="7"/>
      <c r="BJ21" s="7"/>
      <c r="BK21" s="7"/>
      <c r="BL21" s="7"/>
      <c r="BM21" s="7"/>
    </row>
    <row r="22" spans="1:65" s="13" customFormat="1" ht="41.45" customHeight="1">
      <c r="A22" s="787"/>
      <c r="B22" s="790"/>
      <c r="C22" s="631"/>
      <c r="D22" s="752"/>
      <c r="E22" s="755"/>
      <c r="F22" s="755"/>
      <c r="G22" s="756"/>
      <c r="H22" s="756"/>
      <c r="I22" s="757"/>
      <c r="J22" s="747"/>
      <c r="K22" s="451">
        <v>0</v>
      </c>
      <c r="L22" s="351" t="s">
        <v>23</v>
      </c>
      <c r="M22" s="58">
        <v>0</v>
      </c>
      <c r="N22" s="58">
        <v>0</v>
      </c>
      <c r="O22" s="58">
        <v>0</v>
      </c>
      <c r="P22" s="58">
        <v>0</v>
      </c>
      <c r="Q22" s="59">
        <f t="shared" si="4"/>
        <v>0</v>
      </c>
      <c r="R22" s="58">
        <f t="shared" si="0"/>
        <v>0</v>
      </c>
      <c r="S22" s="58">
        <f t="shared" si="1"/>
        <v>0</v>
      </c>
      <c r="T22" s="58">
        <f t="shared" si="2"/>
        <v>0</v>
      </c>
      <c r="U22" s="59">
        <f t="shared" si="3"/>
        <v>0</v>
      </c>
      <c r="V22" s="672"/>
      <c r="W22" s="672"/>
      <c r="X22" s="672"/>
      <c r="Y22" s="672"/>
      <c r="Z22" s="665"/>
      <c r="AA22" s="760"/>
      <c r="AB22" s="665"/>
      <c r="AC22" s="750"/>
      <c r="AW22" s="7"/>
      <c r="AX22" s="7"/>
      <c r="AY22" s="7"/>
      <c r="AZ22" s="7"/>
      <c r="BA22" s="7"/>
      <c r="BB22" s="7"/>
      <c r="BC22" s="7"/>
      <c r="BD22" s="7"/>
      <c r="BE22" s="7"/>
      <c r="BF22" s="7"/>
      <c r="BG22" s="7"/>
      <c r="BH22" s="7"/>
      <c r="BI22" s="7"/>
      <c r="BJ22" s="7"/>
      <c r="BK22" s="7"/>
      <c r="BL22" s="7"/>
      <c r="BM22" s="7"/>
    </row>
    <row r="23" spans="1:65" s="13" customFormat="1" ht="41.45" customHeight="1">
      <c r="A23" s="787"/>
      <c r="B23" s="790"/>
      <c r="C23" s="631"/>
      <c r="D23" s="627" t="s">
        <v>983</v>
      </c>
      <c r="E23" s="658" t="s">
        <v>1019</v>
      </c>
      <c r="F23" s="658">
        <v>5</v>
      </c>
      <c r="G23" s="654" t="s">
        <v>981</v>
      </c>
      <c r="H23" s="654" t="s">
        <v>982</v>
      </c>
      <c r="I23" s="748">
        <v>0</v>
      </c>
      <c r="J23" s="747" t="s">
        <v>1020</v>
      </c>
      <c r="K23" s="510">
        <v>0.2</v>
      </c>
      <c r="L23" s="132" t="s">
        <v>22</v>
      </c>
      <c r="M23" s="511">
        <v>1</v>
      </c>
      <c r="N23" s="511">
        <v>1</v>
      </c>
      <c r="O23" s="511">
        <v>1</v>
      </c>
      <c r="P23" s="511">
        <v>1</v>
      </c>
      <c r="Q23" s="512">
        <f t="shared" si="4"/>
        <v>0.2</v>
      </c>
      <c r="R23" s="511">
        <f t="shared" si="0"/>
        <v>0.2</v>
      </c>
      <c r="S23" s="511">
        <f t="shared" si="1"/>
        <v>0.2</v>
      </c>
      <c r="T23" s="511">
        <f t="shared" si="2"/>
        <v>0.2</v>
      </c>
      <c r="U23" s="512">
        <f t="shared" si="3"/>
        <v>0.2</v>
      </c>
      <c r="V23" s="341"/>
      <c r="W23" s="341"/>
      <c r="X23" s="341"/>
      <c r="Y23" s="341"/>
      <c r="Z23" s="665"/>
      <c r="AA23" s="502"/>
      <c r="AB23" s="665"/>
      <c r="AC23" s="501"/>
      <c r="AW23" s="7"/>
      <c r="AX23" s="7"/>
      <c r="AY23" s="7"/>
      <c r="AZ23" s="7"/>
      <c r="BA23" s="7"/>
      <c r="BB23" s="7"/>
      <c r="BC23" s="7"/>
      <c r="BD23" s="7"/>
      <c r="BE23" s="7"/>
      <c r="BF23" s="7"/>
      <c r="BG23" s="7"/>
      <c r="BH23" s="7"/>
      <c r="BI23" s="7"/>
      <c r="BJ23" s="7"/>
      <c r="BK23" s="7"/>
      <c r="BL23" s="7"/>
      <c r="BM23" s="7"/>
    </row>
    <row r="24" spans="1:65" s="13" customFormat="1" ht="45" customHeight="1">
      <c r="A24" s="787"/>
      <c r="B24" s="790"/>
      <c r="C24" s="631"/>
      <c r="D24" s="628"/>
      <c r="E24" s="659"/>
      <c r="F24" s="659"/>
      <c r="G24" s="654"/>
      <c r="H24" s="654"/>
      <c r="I24" s="749"/>
      <c r="J24" s="747"/>
      <c r="K24" s="451">
        <v>0.2</v>
      </c>
      <c r="L24" s="351" t="s">
        <v>23</v>
      </c>
      <c r="M24" s="137">
        <v>0</v>
      </c>
      <c r="N24" s="137">
        <v>0</v>
      </c>
      <c r="O24" s="137">
        <v>0</v>
      </c>
      <c r="P24" s="138">
        <v>0</v>
      </c>
      <c r="Q24" s="138">
        <f>+SUM(M24:M24)*K24</f>
        <v>0</v>
      </c>
      <c r="R24" s="138">
        <f t="shared" ref="R24" si="13">+SUM(N24:N24)*K24</f>
        <v>0</v>
      </c>
      <c r="S24" s="138">
        <f t="shared" si="1"/>
        <v>0</v>
      </c>
      <c r="T24" s="278">
        <f t="shared" si="2"/>
        <v>0</v>
      </c>
      <c r="U24" s="138">
        <f t="shared" si="3"/>
        <v>0</v>
      </c>
      <c r="V24" s="341"/>
      <c r="W24" s="341"/>
      <c r="X24" s="341"/>
      <c r="Y24" s="341"/>
      <c r="Z24" s="665"/>
      <c r="AA24" s="502"/>
      <c r="AB24" s="665"/>
      <c r="AC24" s="501"/>
      <c r="AW24" s="7"/>
      <c r="AX24" s="7"/>
      <c r="AY24" s="7"/>
      <c r="AZ24" s="7"/>
      <c r="BA24" s="7"/>
      <c r="BB24" s="7"/>
      <c r="BC24" s="7"/>
      <c r="BD24" s="7"/>
      <c r="BE24" s="7"/>
      <c r="BF24" s="7"/>
      <c r="BG24" s="7"/>
      <c r="BH24" s="7"/>
      <c r="BI24" s="7"/>
      <c r="BJ24" s="7"/>
      <c r="BK24" s="7"/>
      <c r="BL24" s="7"/>
      <c r="BM24" s="7"/>
    </row>
    <row r="25" spans="1:65" s="13" customFormat="1" ht="39" customHeight="1">
      <c r="A25" s="787"/>
      <c r="B25" s="790"/>
      <c r="C25" s="631"/>
      <c r="D25" s="628"/>
      <c r="E25" s="659"/>
      <c r="F25" s="659"/>
      <c r="G25" s="743" t="s">
        <v>1023</v>
      </c>
      <c r="H25" s="745" t="s">
        <v>133</v>
      </c>
      <c r="I25" s="799">
        <v>0</v>
      </c>
      <c r="J25" s="801" t="s">
        <v>1021</v>
      </c>
      <c r="K25" s="509">
        <v>0.3</v>
      </c>
      <c r="L25" s="453" t="s">
        <v>22</v>
      </c>
      <c r="M25" s="457">
        <v>0</v>
      </c>
      <c r="N25" s="457">
        <v>1</v>
      </c>
      <c r="O25" s="457">
        <v>1</v>
      </c>
      <c r="P25" s="457">
        <v>1</v>
      </c>
      <c r="Q25" s="6">
        <f t="shared" si="4"/>
        <v>0</v>
      </c>
      <c r="R25" s="6">
        <f t="shared" si="0"/>
        <v>0.3</v>
      </c>
      <c r="S25" s="6">
        <f t="shared" si="1"/>
        <v>0.3</v>
      </c>
      <c r="T25" s="6">
        <f t="shared" si="2"/>
        <v>0.3</v>
      </c>
      <c r="U25" s="49">
        <f t="shared" si="3"/>
        <v>0.3</v>
      </c>
      <c r="V25" s="675">
        <v>0</v>
      </c>
      <c r="W25" s="675">
        <v>0</v>
      </c>
      <c r="X25" s="675">
        <v>0</v>
      </c>
      <c r="Y25" s="675">
        <v>0</v>
      </c>
      <c r="Z25" s="665"/>
      <c r="AA25" s="773" t="s">
        <v>343</v>
      </c>
      <c r="AB25" s="665"/>
      <c r="AC25" s="750"/>
      <c r="AW25" s="7"/>
      <c r="AX25" s="7"/>
      <c r="AY25" s="7"/>
      <c r="AZ25" s="7"/>
      <c r="BA25" s="7"/>
      <c r="BB25" s="7"/>
      <c r="BC25" s="7"/>
      <c r="BD25" s="7"/>
      <c r="BE25" s="7"/>
      <c r="BF25" s="7"/>
      <c r="BG25" s="7"/>
      <c r="BH25" s="7"/>
      <c r="BI25" s="7"/>
      <c r="BJ25" s="7"/>
      <c r="BK25" s="7"/>
      <c r="BL25" s="7"/>
      <c r="BM25" s="7"/>
    </row>
    <row r="26" spans="1:65" s="13" customFormat="1" ht="33" customHeight="1">
      <c r="A26" s="787"/>
      <c r="B26" s="790"/>
      <c r="C26" s="631"/>
      <c r="D26" s="628"/>
      <c r="E26" s="659"/>
      <c r="F26" s="659"/>
      <c r="G26" s="744"/>
      <c r="H26" s="746"/>
      <c r="I26" s="800"/>
      <c r="J26" s="725"/>
      <c r="K26" s="454">
        <v>0.3</v>
      </c>
      <c r="L26" s="455" t="s">
        <v>23</v>
      </c>
      <c r="M26" s="137">
        <v>0</v>
      </c>
      <c r="N26" s="137">
        <v>0</v>
      </c>
      <c r="O26" s="137">
        <v>0</v>
      </c>
      <c r="P26" s="138">
        <v>0</v>
      </c>
      <c r="Q26" s="138">
        <f>+SUM(M26:M26)*K26</f>
        <v>0</v>
      </c>
      <c r="R26" s="138">
        <f t="shared" ref="R26" si="14">+SUM(N26:N26)*K26</f>
        <v>0</v>
      </c>
      <c r="S26" s="138">
        <f t="shared" ref="S26" si="15">+SUM(O26:O26)*K26</f>
        <v>0</v>
      </c>
      <c r="T26" s="278">
        <f t="shared" ref="T26" si="16">+SUM(P26:P26)*K26</f>
        <v>0</v>
      </c>
      <c r="U26" s="138">
        <f t="shared" ref="U26" si="17">+MAX(Q26:T26)</f>
        <v>0</v>
      </c>
      <c r="V26" s="671"/>
      <c r="W26" s="671"/>
      <c r="X26" s="671"/>
      <c r="Y26" s="671"/>
      <c r="Z26" s="665"/>
      <c r="AA26" s="774"/>
      <c r="AB26" s="665"/>
      <c r="AC26" s="750"/>
      <c r="AW26" s="7"/>
      <c r="AX26" s="7"/>
      <c r="AY26" s="7"/>
      <c r="AZ26" s="7"/>
      <c r="BA26" s="7"/>
      <c r="BB26" s="7"/>
      <c r="BC26" s="7"/>
      <c r="BD26" s="7"/>
      <c r="BE26" s="7"/>
      <c r="BF26" s="7"/>
      <c r="BG26" s="7"/>
      <c r="BH26" s="7"/>
      <c r="BI26" s="7"/>
      <c r="BJ26" s="7"/>
      <c r="BK26" s="7"/>
      <c r="BL26" s="7"/>
      <c r="BM26" s="7"/>
    </row>
    <row r="27" spans="1:65" s="13" customFormat="1" ht="30" customHeight="1">
      <c r="A27" s="787"/>
      <c r="B27" s="790"/>
      <c r="C27" s="631"/>
      <c r="D27" s="628"/>
      <c r="E27" s="659"/>
      <c r="F27" s="659"/>
      <c r="G27" s="744"/>
      <c r="H27" s="746"/>
      <c r="I27" s="800"/>
      <c r="J27" s="725" t="s">
        <v>1022</v>
      </c>
      <c r="K27" s="452">
        <v>0.5</v>
      </c>
      <c r="L27" s="456" t="s">
        <v>22</v>
      </c>
      <c r="M27" s="457">
        <v>0</v>
      </c>
      <c r="N27" s="457">
        <v>0.25</v>
      </c>
      <c r="O27" s="457">
        <v>0.75</v>
      </c>
      <c r="P27" s="457">
        <v>1</v>
      </c>
      <c r="Q27" s="6">
        <f t="shared" si="4"/>
        <v>0</v>
      </c>
      <c r="R27" s="6">
        <f t="shared" si="0"/>
        <v>0.125</v>
      </c>
      <c r="S27" s="6">
        <f t="shared" si="1"/>
        <v>0.375</v>
      </c>
      <c r="T27" s="6">
        <f t="shared" si="2"/>
        <v>0.5</v>
      </c>
      <c r="U27" s="49">
        <f t="shared" si="3"/>
        <v>0.5</v>
      </c>
      <c r="V27" s="671"/>
      <c r="W27" s="671"/>
      <c r="X27" s="671"/>
      <c r="Y27" s="671"/>
      <c r="Z27" s="665"/>
      <c r="AA27" s="774"/>
      <c r="AB27" s="665"/>
      <c r="AC27" s="750"/>
      <c r="AW27" s="7"/>
      <c r="AX27" s="7"/>
      <c r="AY27" s="7"/>
      <c r="AZ27" s="7"/>
      <c r="BA27" s="7"/>
      <c r="BB27" s="7"/>
      <c r="BC27" s="7"/>
      <c r="BD27" s="7"/>
      <c r="BE27" s="7"/>
      <c r="BF27" s="7"/>
      <c r="BG27" s="7"/>
      <c r="BH27" s="7"/>
      <c r="BI27" s="7"/>
      <c r="BJ27" s="7"/>
      <c r="BK27" s="7"/>
      <c r="BL27" s="7"/>
      <c r="BM27" s="7"/>
    </row>
    <row r="28" spans="1:65" s="13" customFormat="1" ht="64.900000000000006" customHeight="1">
      <c r="A28" s="787"/>
      <c r="B28" s="790"/>
      <c r="C28" s="631"/>
      <c r="D28" s="629"/>
      <c r="E28" s="660"/>
      <c r="F28" s="660"/>
      <c r="G28" s="744"/>
      <c r="H28" s="746"/>
      <c r="I28" s="800"/>
      <c r="J28" s="725"/>
      <c r="K28" s="454">
        <v>0.5</v>
      </c>
      <c r="L28" s="455" t="s">
        <v>23</v>
      </c>
      <c r="M28" s="137">
        <v>0</v>
      </c>
      <c r="N28" s="137">
        <v>0</v>
      </c>
      <c r="O28" s="137">
        <v>0</v>
      </c>
      <c r="P28" s="138">
        <v>0</v>
      </c>
      <c r="Q28" s="138">
        <f>+SUM(M28:M28)*K28</f>
        <v>0</v>
      </c>
      <c r="R28" s="138">
        <f t="shared" ref="R28" si="18">+SUM(N28:N28)*K28</f>
        <v>0</v>
      </c>
      <c r="S28" s="138">
        <f t="shared" ref="S28" si="19">+SUM(O28:O28)*K28</f>
        <v>0</v>
      </c>
      <c r="T28" s="278">
        <f t="shared" ref="T28" si="20">+SUM(P28:P28)*K28</f>
        <v>0</v>
      </c>
      <c r="U28" s="138">
        <f t="shared" ref="U28" si="21">+MAX(Q28:T28)</f>
        <v>0</v>
      </c>
      <c r="V28" s="671"/>
      <c r="W28" s="671"/>
      <c r="X28" s="671"/>
      <c r="Y28" s="671"/>
      <c r="Z28" s="665"/>
      <c r="AA28" s="775"/>
      <c r="AB28" s="665"/>
      <c r="AC28" s="750"/>
      <c r="AW28" s="7"/>
      <c r="AX28" s="7"/>
      <c r="AY28" s="7"/>
      <c r="AZ28" s="7"/>
      <c r="BA28" s="7"/>
      <c r="BB28" s="7"/>
      <c r="BC28" s="7"/>
      <c r="BD28" s="7"/>
      <c r="BE28" s="7"/>
      <c r="BF28" s="7"/>
      <c r="BG28" s="7"/>
      <c r="BH28" s="7"/>
      <c r="BI28" s="7"/>
      <c r="BJ28" s="7"/>
      <c r="BK28" s="7"/>
      <c r="BL28" s="7"/>
      <c r="BM28" s="7"/>
    </row>
    <row r="29" spans="1:65" s="13" customFormat="1" ht="36" customHeight="1">
      <c r="A29" s="787"/>
      <c r="B29" s="790"/>
      <c r="C29" s="631"/>
      <c r="D29" s="706" t="s">
        <v>134</v>
      </c>
      <c r="E29" s="742" t="s">
        <v>887</v>
      </c>
      <c r="F29" s="742">
        <v>6</v>
      </c>
      <c r="G29" s="736" t="s">
        <v>888</v>
      </c>
      <c r="H29" s="736" t="s">
        <v>135</v>
      </c>
      <c r="I29" s="650">
        <v>0</v>
      </c>
      <c r="J29" s="725" t="s">
        <v>1025</v>
      </c>
      <c r="K29" s="145">
        <v>0.5</v>
      </c>
      <c r="L29" s="132" t="s">
        <v>22</v>
      </c>
      <c r="M29" s="133">
        <v>0.25</v>
      </c>
      <c r="N29" s="133">
        <v>0.6</v>
      </c>
      <c r="O29" s="133">
        <v>1</v>
      </c>
      <c r="P29" s="134">
        <v>1</v>
      </c>
      <c r="Q29" s="6">
        <v>0</v>
      </c>
      <c r="R29" s="6">
        <f t="shared" si="0"/>
        <v>0.3</v>
      </c>
      <c r="S29" s="6">
        <f t="shared" si="1"/>
        <v>0.5</v>
      </c>
      <c r="T29" s="6">
        <f t="shared" si="2"/>
        <v>0.5</v>
      </c>
      <c r="U29" s="49">
        <f t="shared" si="3"/>
        <v>0.5</v>
      </c>
      <c r="V29" s="671">
        <f>+Q30+Q32</f>
        <v>0</v>
      </c>
      <c r="W29" s="671">
        <f>+R30+R32</f>
        <v>0</v>
      </c>
      <c r="X29" s="671">
        <f>+S30+S32</f>
        <v>0</v>
      </c>
      <c r="Y29" s="671">
        <f>+T30+T32</f>
        <v>0</v>
      </c>
      <c r="Z29" s="665"/>
      <c r="AA29" s="715" t="s">
        <v>136</v>
      </c>
      <c r="AB29" s="665"/>
      <c r="AC29" s="724"/>
      <c r="AW29" s="7"/>
      <c r="AX29" s="7"/>
      <c r="AY29" s="7"/>
      <c r="AZ29" s="7"/>
      <c r="BA29" s="7"/>
      <c r="BB29" s="7"/>
      <c r="BC29" s="7"/>
      <c r="BD29" s="7"/>
      <c r="BE29" s="7"/>
      <c r="BF29" s="7"/>
      <c r="BG29" s="7"/>
      <c r="BH29" s="7"/>
      <c r="BI29" s="7"/>
      <c r="BJ29" s="7"/>
      <c r="BK29" s="7"/>
      <c r="BL29" s="7"/>
      <c r="BM29" s="7"/>
    </row>
    <row r="30" spans="1:65" s="13" customFormat="1" ht="27.6" customHeight="1">
      <c r="A30" s="787"/>
      <c r="B30" s="790"/>
      <c r="C30" s="631"/>
      <c r="D30" s="706"/>
      <c r="E30" s="742"/>
      <c r="F30" s="742"/>
      <c r="G30" s="736"/>
      <c r="H30" s="736"/>
      <c r="I30" s="650"/>
      <c r="J30" s="725"/>
      <c r="K30" s="146">
        <v>0.5</v>
      </c>
      <c r="L30" s="136" t="s">
        <v>23</v>
      </c>
      <c r="M30" s="137">
        <v>0</v>
      </c>
      <c r="N30" s="137">
        <v>0</v>
      </c>
      <c r="O30" s="137">
        <v>0</v>
      </c>
      <c r="P30" s="138">
        <v>0</v>
      </c>
      <c r="Q30" s="138">
        <f>+SUM(M30:M30)*K30</f>
        <v>0</v>
      </c>
      <c r="R30" s="138">
        <f t="shared" ref="R30" si="22">+SUM(N30:N30)*K30</f>
        <v>0</v>
      </c>
      <c r="S30" s="138">
        <f t="shared" ref="S30" si="23">+SUM(O30:O30)*K30</f>
        <v>0</v>
      </c>
      <c r="T30" s="278">
        <f t="shared" ref="T30" si="24">+SUM(P30:P30)*K30</f>
        <v>0</v>
      </c>
      <c r="U30" s="138">
        <f t="shared" ref="U30" si="25">+MAX(Q30:T30)</f>
        <v>0</v>
      </c>
      <c r="V30" s="671"/>
      <c r="W30" s="671"/>
      <c r="X30" s="671"/>
      <c r="Y30" s="671"/>
      <c r="Z30" s="665"/>
      <c r="AA30" s="716"/>
      <c r="AB30" s="665"/>
      <c r="AC30" s="724"/>
      <c r="AW30" s="7"/>
      <c r="AX30" s="7"/>
      <c r="AY30" s="7"/>
      <c r="AZ30" s="7"/>
      <c r="BA30" s="7"/>
      <c r="BB30" s="7"/>
      <c r="BC30" s="7"/>
      <c r="BD30" s="7"/>
      <c r="BE30" s="7"/>
      <c r="BF30" s="7"/>
      <c r="BG30" s="7"/>
      <c r="BH30" s="7"/>
      <c r="BI30" s="7"/>
      <c r="BJ30" s="7"/>
      <c r="BK30" s="7"/>
      <c r="BL30" s="7"/>
      <c r="BM30" s="7"/>
    </row>
    <row r="31" spans="1:65" s="13" customFormat="1" ht="34.9" customHeight="1">
      <c r="A31" s="787"/>
      <c r="B31" s="790"/>
      <c r="C31" s="631"/>
      <c r="D31" s="706"/>
      <c r="E31" s="742"/>
      <c r="F31" s="742"/>
      <c r="G31" s="736"/>
      <c r="H31" s="736"/>
      <c r="I31" s="650"/>
      <c r="J31" s="725" t="s">
        <v>1024</v>
      </c>
      <c r="K31" s="145">
        <v>0.5</v>
      </c>
      <c r="L31" s="132" t="s">
        <v>22</v>
      </c>
      <c r="M31" s="133">
        <v>0</v>
      </c>
      <c r="N31" s="133">
        <v>1</v>
      </c>
      <c r="O31" s="133">
        <v>1</v>
      </c>
      <c r="P31" s="134">
        <v>1</v>
      </c>
      <c r="Q31" s="6">
        <f t="shared" si="4"/>
        <v>0</v>
      </c>
      <c r="R31" s="6">
        <f t="shared" si="0"/>
        <v>0.5</v>
      </c>
      <c r="S31" s="6">
        <f t="shared" si="1"/>
        <v>0.5</v>
      </c>
      <c r="T31" s="6">
        <f t="shared" si="2"/>
        <v>0.5</v>
      </c>
      <c r="U31" s="49">
        <f t="shared" si="3"/>
        <v>0.5</v>
      </c>
      <c r="V31" s="671"/>
      <c r="W31" s="671"/>
      <c r="X31" s="671"/>
      <c r="Y31" s="671"/>
      <c r="Z31" s="665"/>
      <c r="AA31" s="716"/>
      <c r="AB31" s="665"/>
      <c r="AC31" s="724"/>
      <c r="AW31" s="7"/>
      <c r="AX31" s="7"/>
      <c r="AY31" s="7"/>
      <c r="AZ31" s="7"/>
      <c r="BA31" s="7"/>
      <c r="BB31" s="7"/>
      <c r="BC31" s="7"/>
      <c r="BD31" s="7"/>
      <c r="BE31" s="7"/>
      <c r="BF31" s="7"/>
      <c r="BG31" s="7"/>
      <c r="BH31" s="7"/>
      <c r="BI31" s="7"/>
      <c r="BJ31" s="7"/>
      <c r="BK31" s="7"/>
      <c r="BL31" s="7"/>
      <c r="BM31" s="7"/>
    </row>
    <row r="32" spans="1:65" s="13" customFormat="1" ht="60.75" customHeight="1">
      <c r="A32" s="787"/>
      <c r="B32" s="790"/>
      <c r="C32" s="631"/>
      <c r="D32" s="706"/>
      <c r="E32" s="742"/>
      <c r="F32" s="742"/>
      <c r="G32" s="736"/>
      <c r="H32" s="736"/>
      <c r="I32" s="650"/>
      <c r="J32" s="725"/>
      <c r="K32" s="146">
        <v>0.5</v>
      </c>
      <c r="L32" s="136" t="s">
        <v>23</v>
      </c>
      <c r="M32" s="137">
        <v>0</v>
      </c>
      <c r="N32" s="137">
        <v>0</v>
      </c>
      <c r="O32" s="137">
        <v>0</v>
      </c>
      <c r="P32" s="138">
        <v>0</v>
      </c>
      <c r="Q32" s="138">
        <f>+SUM(M32:M32)*K32</f>
        <v>0</v>
      </c>
      <c r="R32" s="138">
        <f t="shared" ref="R32" si="26">+SUM(N32:N32)*K32</f>
        <v>0</v>
      </c>
      <c r="S32" s="138">
        <f t="shared" ref="S32" si="27">+SUM(O32:O32)*K32</f>
        <v>0</v>
      </c>
      <c r="T32" s="278">
        <f t="shared" ref="T32" si="28">+SUM(P32:P32)*K32</f>
        <v>0</v>
      </c>
      <c r="U32" s="138">
        <f t="shared" ref="U32" si="29">+MAX(Q32:T32)</f>
        <v>0</v>
      </c>
      <c r="V32" s="672"/>
      <c r="W32" s="672"/>
      <c r="X32" s="672"/>
      <c r="Y32" s="672"/>
      <c r="Z32" s="665"/>
      <c r="AA32" s="717"/>
      <c r="AB32" s="665"/>
      <c r="AC32" s="724"/>
      <c r="AW32" s="7"/>
      <c r="AX32" s="7"/>
      <c r="AY32" s="7"/>
      <c r="AZ32" s="7"/>
      <c r="BA32" s="7"/>
      <c r="BB32" s="7"/>
      <c r="BC32" s="7"/>
      <c r="BD32" s="7"/>
      <c r="BE32" s="7"/>
      <c r="BF32" s="7"/>
      <c r="BG32" s="7"/>
      <c r="BH32" s="7"/>
      <c r="BI32" s="7"/>
      <c r="BJ32" s="7"/>
      <c r="BK32" s="7"/>
      <c r="BL32" s="7"/>
      <c r="BM32" s="7"/>
    </row>
    <row r="33" spans="1:65" s="13" customFormat="1" ht="39.75" customHeight="1">
      <c r="A33" s="787"/>
      <c r="B33" s="790"/>
      <c r="C33" s="631"/>
      <c r="D33" s="726" t="s">
        <v>137</v>
      </c>
      <c r="E33" s="728" t="s">
        <v>568</v>
      </c>
      <c r="F33" s="730">
        <v>7</v>
      </c>
      <c r="G33" s="732" t="s">
        <v>569</v>
      </c>
      <c r="H33" s="732" t="s">
        <v>138</v>
      </c>
      <c r="I33" s="734">
        <v>0</v>
      </c>
      <c r="J33" s="652" t="s">
        <v>1027</v>
      </c>
      <c r="K33" s="348">
        <v>0.3</v>
      </c>
      <c r="L33" s="143" t="s">
        <v>22</v>
      </c>
      <c r="M33" s="144">
        <v>0.5</v>
      </c>
      <c r="N33" s="144">
        <v>1</v>
      </c>
      <c r="O33" s="144">
        <v>1</v>
      </c>
      <c r="P33" s="134">
        <v>1</v>
      </c>
      <c r="Q33" s="6">
        <f t="shared" si="4"/>
        <v>0.15</v>
      </c>
      <c r="R33" s="6">
        <f t="shared" si="0"/>
        <v>0.3</v>
      </c>
      <c r="S33" s="6">
        <f t="shared" si="1"/>
        <v>0.3</v>
      </c>
      <c r="T33" s="6">
        <f t="shared" si="2"/>
        <v>0.3</v>
      </c>
      <c r="U33" s="49">
        <f t="shared" si="3"/>
        <v>0.3</v>
      </c>
      <c r="V33" s="713">
        <v>0</v>
      </c>
      <c r="W33" s="713">
        <v>0</v>
      </c>
      <c r="X33" s="713">
        <v>0</v>
      </c>
      <c r="Y33" s="713">
        <v>0</v>
      </c>
      <c r="Z33" s="665"/>
      <c r="AA33" s="715" t="s">
        <v>139</v>
      </c>
      <c r="AB33" s="665"/>
      <c r="AC33" s="737"/>
      <c r="AW33" s="7"/>
      <c r="AX33" s="7"/>
      <c r="AY33" s="7"/>
      <c r="AZ33" s="7"/>
      <c r="BA33" s="7"/>
      <c r="BB33" s="7"/>
      <c r="BC33" s="7"/>
      <c r="BD33" s="7"/>
      <c r="BE33" s="7"/>
      <c r="BF33" s="7"/>
      <c r="BG33" s="7"/>
      <c r="BH33" s="7"/>
      <c r="BI33" s="7"/>
      <c r="BJ33" s="7"/>
      <c r="BK33" s="7"/>
      <c r="BL33" s="7"/>
      <c r="BM33" s="7"/>
    </row>
    <row r="34" spans="1:65" s="13" customFormat="1" ht="48.75" customHeight="1">
      <c r="A34" s="787"/>
      <c r="B34" s="790"/>
      <c r="C34" s="631"/>
      <c r="D34" s="727"/>
      <c r="E34" s="729"/>
      <c r="F34" s="731"/>
      <c r="G34" s="733"/>
      <c r="H34" s="733"/>
      <c r="I34" s="735"/>
      <c r="J34" s="653"/>
      <c r="K34" s="146">
        <v>0.3</v>
      </c>
      <c r="L34" s="136" t="s">
        <v>23</v>
      </c>
      <c r="M34" s="137">
        <v>0</v>
      </c>
      <c r="N34" s="137">
        <v>0</v>
      </c>
      <c r="O34" s="137">
        <v>0</v>
      </c>
      <c r="P34" s="138">
        <v>0</v>
      </c>
      <c r="Q34" s="58">
        <f t="shared" si="4"/>
        <v>0</v>
      </c>
      <c r="R34" s="58">
        <f t="shared" si="0"/>
        <v>0</v>
      </c>
      <c r="S34" s="58">
        <f t="shared" si="1"/>
        <v>0</v>
      </c>
      <c r="T34" s="58">
        <f t="shared" si="2"/>
        <v>0</v>
      </c>
      <c r="U34" s="59">
        <f t="shared" si="3"/>
        <v>0</v>
      </c>
      <c r="V34" s="714"/>
      <c r="W34" s="714"/>
      <c r="X34" s="714"/>
      <c r="Y34" s="714"/>
      <c r="Z34" s="665"/>
      <c r="AA34" s="716"/>
      <c r="AB34" s="665"/>
      <c r="AC34" s="737"/>
      <c r="AW34" s="7"/>
      <c r="AX34" s="7"/>
      <c r="AY34" s="7"/>
      <c r="AZ34" s="7"/>
      <c r="BA34" s="7"/>
      <c r="BB34" s="7"/>
      <c r="BC34" s="7"/>
      <c r="BD34" s="7"/>
      <c r="BE34" s="7"/>
      <c r="BF34" s="7"/>
      <c r="BG34" s="7"/>
      <c r="BH34" s="7"/>
      <c r="BI34" s="7"/>
      <c r="BJ34" s="7"/>
      <c r="BK34" s="7"/>
      <c r="BL34" s="7"/>
      <c r="BM34" s="7"/>
    </row>
    <row r="35" spans="1:65" s="13" customFormat="1" ht="50.25" customHeight="1">
      <c r="A35" s="787"/>
      <c r="B35" s="790"/>
      <c r="C35" s="631"/>
      <c r="D35" s="727"/>
      <c r="E35" s="729"/>
      <c r="F35" s="731"/>
      <c r="G35" s="733"/>
      <c r="H35" s="733"/>
      <c r="I35" s="735"/>
      <c r="J35" s="738" t="s">
        <v>1026</v>
      </c>
      <c r="K35" s="348">
        <v>0.3</v>
      </c>
      <c r="L35" s="143" t="s">
        <v>22</v>
      </c>
      <c r="M35" s="144">
        <v>0.25</v>
      </c>
      <c r="N35" s="144">
        <v>0.5</v>
      </c>
      <c r="O35" s="144">
        <v>0.75</v>
      </c>
      <c r="P35" s="148">
        <v>1</v>
      </c>
      <c r="Q35" s="6">
        <f>+SUM(M35:M35)*K35</f>
        <v>7.4999999999999997E-2</v>
      </c>
      <c r="R35" s="6">
        <f>+SUM(N35:N35)*K35</f>
        <v>0.15</v>
      </c>
      <c r="S35" s="6">
        <f t="shared" si="1"/>
        <v>0.22499999999999998</v>
      </c>
      <c r="T35" s="6">
        <f t="shared" si="2"/>
        <v>0.3</v>
      </c>
      <c r="U35" s="49">
        <f t="shared" si="3"/>
        <v>0.3</v>
      </c>
      <c r="V35" s="714"/>
      <c r="W35" s="714"/>
      <c r="X35" s="714"/>
      <c r="Y35" s="714"/>
      <c r="Z35" s="665"/>
      <c r="AA35" s="716"/>
      <c r="AB35" s="665"/>
      <c r="AC35" s="737"/>
      <c r="AW35" s="7"/>
      <c r="AX35" s="7"/>
      <c r="AY35" s="7"/>
      <c r="AZ35" s="7"/>
      <c r="BA35" s="7"/>
      <c r="BB35" s="7"/>
      <c r="BC35" s="7"/>
      <c r="BD35" s="7"/>
      <c r="BE35" s="7"/>
      <c r="BF35" s="7"/>
      <c r="BG35" s="7"/>
      <c r="BH35" s="7"/>
      <c r="BI35" s="7"/>
      <c r="BJ35" s="7"/>
      <c r="BK35" s="7"/>
      <c r="BL35" s="7"/>
      <c r="BM35" s="7"/>
    </row>
    <row r="36" spans="1:65" s="13" customFormat="1" ht="72.75" customHeight="1">
      <c r="A36" s="787"/>
      <c r="B36" s="790"/>
      <c r="C36" s="631"/>
      <c r="D36" s="727"/>
      <c r="E36" s="729"/>
      <c r="F36" s="731"/>
      <c r="G36" s="733"/>
      <c r="H36" s="733"/>
      <c r="I36" s="735"/>
      <c r="J36" s="739"/>
      <c r="K36" s="146">
        <v>0.3</v>
      </c>
      <c r="L36" s="136" t="s">
        <v>23</v>
      </c>
      <c r="M36" s="137">
        <v>0</v>
      </c>
      <c r="N36" s="137">
        <v>0</v>
      </c>
      <c r="O36" s="137">
        <v>0</v>
      </c>
      <c r="P36" s="138">
        <v>0</v>
      </c>
      <c r="Q36" s="58">
        <f>+SUM(M36:M36)*K36</f>
        <v>0</v>
      </c>
      <c r="R36" s="58">
        <f>+SUM(N36:N36)*K36</f>
        <v>0</v>
      </c>
      <c r="S36" s="58">
        <f t="shared" si="1"/>
        <v>0</v>
      </c>
      <c r="T36" s="58">
        <f t="shared" si="2"/>
        <v>0</v>
      </c>
      <c r="U36" s="59">
        <f t="shared" si="3"/>
        <v>0</v>
      </c>
      <c r="V36" s="714"/>
      <c r="W36" s="714"/>
      <c r="X36" s="714"/>
      <c r="Y36" s="714"/>
      <c r="Z36" s="665"/>
      <c r="AA36" s="716"/>
      <c r="AB36" s="665"/>
      <c r="AC36" s="737"/>
      <c r="AW36" s="7"/>
      <c r="AX36" s="7"/>
      <c r="AY36" s="7"/>
      <c r="AZ36" s="7"/>
      <c r="BA36" s="7"/>
      <c r="BB36" s="7"/>
      <c r="BC36" s="7"/>
      <c r="BD36" s="7"/>
      <c r="BE36" s="7"/>
      <c r="BF36" s="7"/>
      <c r="BG36" s="7"/>
      <c r="BH36" s="7"/>
      <c r="BI36" s="7"/>
      <c r="BJ36" s="7"/>
      <c r="BK36" s="7"/>
      <c r="BL36" s="7"/>
      <c r="BM36" s="7"/>
    </row>
    <row r="37" spans="1:65" s="13" customFormat="1" ht="44.25" customHeight="1">
      <c r="A37" s="787"/>
      <c r="B37" s="790"/>
      <c r="C37" s="631"/>
      <c r="D37" s="727"/>
      <c r="E37" s="729"/>
      <c r="F37" s="731"/>
      <c r="G37" s="733"/>
      <c r="H37" s="733"/>
      <c r="I37" s="735"/>
      <c r="J37" s="740" t="s">
        <v>570</v>
      </c>
      <c r="K37" s="348">
        <v>0.3</v>
      </c>
      <c r="L37" s="143" t="s">
        <v>22</v>
      </c>
      <c r="M37" s="144">
        <v>0.1</v>
      </c>
      <c r="N37" s="144">
        <v>0.4</v>
      </c>
      <c r="O37" s="144">
        <v>0.7</v>
      </c>
      <c r="P37" s="148">
        <v>1</v>
      </c>
      <c r="Q37" s="6">
        <f t="shared" ref="Q37" si="30">+SUM(M37:M37)*K37</f>
        <v>0.03</v>
      </c>
      <c r="R37" s="6">
        <f t="shared" ref="R37" si="31">+SUM(N37:N37)*K37</f>
        <v>0.12</v>
      </c>
      <c r="S37" s="6">
        <f>+SUM(O37:O37)*K37</f>
        <v>0.21</v>
      </c>
      <c r="T37" s="6">
        <f>+SUM(P37:P37)*K37</f>
        <v>0.3</v>
      </c>
      <c r="U37" s="49">
        <f>+MAX(Q37:T37)</f>
        <v>0.3</v>
      </c>
      <c r="V37" s="714"/>
      <c r="W37" s="714"/>
      <c r="X37" s="714"/>
      <c r="Y37" s="714"/>
      <c r="Z37" s="665"/>
      <c r="AA37" s="716"/>
      <c r="AB37" s="665"/>
      <c r="AC37" s="737"/>
      <c r="AW37" s="7"/>
      <c r="AX37" s="7"/>
      <c r="AY37" s="7"/>
      <c r="AZ37" s="7"/>
      <c r="BA37" s="7"/>
      <c r="BB37" s="7"/>
      <c r="BC37" s="7"/>
      <c r="BD37" s="7"/>
      <c r="BE37" s="7"/>
      <c r="BF37" s="7"/>
      <c r="BG37" s="7"/>
      <c r="BH37" s="7"/>
      <c r="BI37" s="7"/>
      <c r="BJ37" s="7"/>
      <c r="BK37" s="7"/>
      <c r="BL37" s="7"/>
      <c r="BM37" s="7"/>
    </row>
    <row r="38" spans="1:65" s="13" customFormat="1" ht="42" customHeight="1">
      <c r="A38" s="787"/>
      <c r="B38" s="790"/>
      <c r="C38" s="631"/>
      <c r="D38" s="727"/>
      <c r="E38" s="729"/>
      <c r="F38" s="731"/>
      <c r="G38" s="733"/>
      <c r="H38" s="733"/>
      <c r="I38" s="735"/>
      <c r="J38" s="741"/>
      <c r="K38" s="146">
        <v>0.3</v>
      </c>
      <c r="L38" s="136" t="s">
        <v>23</v>
      </c>
      <c r="M38" s="137">
        <v>0</v>
      </c>
      <c r="N38" s="137">
        <v>0</v>
      </c>
      <c r="O38" s="137">
        <v>0</v>
      </c>
      <c r="P38" s="138">
        <v>0</v>
      </c>
      <c r="Q38" s="138">
        <f>+SUM(M38:M38)*K38</f>
        <v>0</v>
      </c>
      <c r="R38" s="138">
        <f t="shared" ref="R38" si="32">+SUM(N38:N38)*K38</f>
        <v>0</v>
      </c>
      <c r="S38" s="138">
        <f t="shared" ref="S38" si="33">+SUM(O38:O38)*K38</f>
        <v>0</v>
      </c>
      <c r="T38" s="278">
        <f t="shared" ref="T38" si="34">+SUM(P38:P38)*K38</f>
        <v>0</v>
      </c>
      <c r="U38" s="138">
        <f t="shared" ref="U38" si="35">+MAX(Q38:T38)</f>
        <v>0</v>
      </c>
      <c r="V38" s="714"/>
      <c r="W38" s="714"/>
      <c r="X38" s="714"/>
      <c r="Y38" s="714"/>
      <c r="Z38" s="665"/>
      <c r="AA38" s="716"/>
      <c r="AB38" s="665"/>
      <c r="AC38" s="737"/>
      <c r="AW38" s="7"/>
      <c r="AX38" s="7"/>
      <c r="AY38" s="7"/>
      <c r="AZ38" s="7"/>
      <c r="BA38" s="7"/>
      <c r="BB38" s="7"/>
      <c r="BC38" s="7"/>
      <c r="BD38" s="7"/>
      <c r="BE38" s="7"/>
      <c r="BF38" s="7"/>
      <c r="BG38" s="7"/>
      <c r="BH38" s="7"/>
      <c r="BI38" s="7"/>
      <c r="BJ38" s="7"/>
      <c r="BK38" s="7"/>
      <c r="BL38" s="7"/>
      <c r="BM38" s="7"/>
    </row>
    <row r="39" spans="1:65" s="13" customFormat="1" ht="37.5" customHeight="1">
      <c r="A39" s="787"/>
      <c r="B39" s="790"/>
      <c r="C39" s="631"/>
      <c r="D39" s="727"/>
      <c r="E39" s="729"/>
      <c r="F39" s="731"/>
      <c r="G39" s="733"/>
      <c r="H39" s="733"/>
      <c r="I39" s="735"/>
      <c r="J39" s="652" t="s">
        <v>1028</v>
      </c>
      <c r="K39" s="348">
        <v>0.1</v>
      </c>
      <c r="L39" s="132" t="s">
        <v>22</v>
      </c>
      <c r="M39" s="349">
        <v>0.25</v>
      </c>
      <c r="N39" s="349">
        <v>0.5</v>
      </c>
      <c r="O39" s="349">
        <v>0.75</v>
      </c>
      <c r="P39" s="350">
        <v>1</v>
      </c>
      <c r="Q39" s="6">
        <f t="shared" ref="Q39" si="36">+SUM(M39:M39)*K39</f>
        <v>2.5000000000000001E-2</v>
      </c>
      <c r="R39" s="6">
        <f t="shared" ref="R39" si="37">+SUM(N39:N39)*K39</f>
        <v>0.05</v>
      </c>
      <c r="S39" s="6">
        <f>+SUM(O39:O39)*K39</f>
        <v>7.5000000000000011E-2</v>
      </c>
      <c r="T39" s="6">
        <f>+SUM(P39:P39)*K39</f>
        <v>0.1</v>
      </c>
      <c r="U39" s="49">
        <f>+MAX(Q39:T39)</f>
        <v>0.1</v>
      </c>
      <c r="V39" s="714"/>
      <c r="W39" s="714"/>
      <c r="X39" s="714"/>
      <c r="Y39" s="714"/>
      <c r="Z39" s="665"/>
      <c r="AA39" s="716"/>
      <c r="AB39" s="665"/>
      <c r="AC39" s="737"/>
      <c r="AW39" s="7"/>
      <c r="AX39" s="7"/>
      <c r="AY39" s="7"/>
      <c r="AZ39" s="7"/>
      <c r="BA39" s="7"/>
      <c r="BB39" s="7"/>
      <c r="BC39" s="7"/>
      <c r="BD39" s="7"/>
      <c r="BE39" s="7"/>
      <c r="BF39" s="7"/>
      <c r="BG39" s="7"/>
      <c r="BH39" s="7"/>
      <c r="BI39" s="7"/>
      <c r="BJ39" s="7"/>
      <c r="BK39" s="7"/>
      <c r="BL39" s="7"/>
      <c r="BM39" s="7"/>
    </row>
    <row r="40" spans="1:65" s="13" customFormat="1" ht="60" customHeight="1">
      <c r="A40" s="787"/>
      <c r="B40" s="790"/>
      <c r="C40" s="632"/>
      <c r="D40" s="727"/>
      <c r="E40" s="729"/>
      <c r="F40" s="731"/>
      <c r="G40" s="733"/>
      <c r="H40" s="733"/>
      <c r="I40" s="735"/>
      <c r="J40" s="653"/>
      <c r="K40" s="146">
        <v>0.1</v>
      </c>
      <c r="L40" s="351" t="s">
        <v>23</v>
      </c>
      <c r="M40" s="137">
        <v>0</v>
      </c>
      <c r="N40" s="137">
        <v>0</v>
      </c>
      <c r="O40" s="137">
        <v>0</v>
      </c>
      <c r="P40" s="138">
        <v>0</v>
      </c>
      <c r="Q40" s="138">
        <f>+SUM(M40:M40)*K40</f>
        <v>0</v>
      </c>
      <c r="R40" s="138">
        <f t="shared" ref="R40" si="38">+SUM(N40:N40)*K40</f>
        <v>0</v>
      </c>
      <c r="S40" s="138">
        <f t="shared" ref="S40" si="39">+SUM(O40:O40)*K40</f>
        <v>0</v>
      </c>
      <c r="T40" s="278">
        <f t="shared" ref="T40" si="40">+SUM(P40:P40)*K40</f>
        <v>0</v>
      </c>
      <c r="U40" s="138">
        <f t="shared" ref="U40" si="41">+MAX(Q40:T40)</f>
        <v>0</v>
      </c>
      <c r="V40" s="714"/>
      <c r="W40" s="714"/>
      <c r="X40" s="714"/>
      <c r="Y40" s="714"/>
      <c r="Z40" s="665"/>
      <c r="AA40" s="716"/>
      <c r="AB40" s="665"/>
      <c r="AC40" s="737"/>
      <c r="AW40" s="7"/>
      <c r="AX40" s="7"/>
      <c r="AY40" s="7"/>
      <c r="AZ40" s="7"/>
      <c r="BA40" s="7"/>
      <c r="BB40" s="7"/>
      <c r="BC40" s="7"/>
      <c r="BD40" s="7"/>
      <c r="BE40" s="7"/>
      <c r="BF40" s="7"/>
      <c r="BG40" s="7"/>
      <c r="BH40" s="7"/>
      <c r="BI40" s="7"/>
      <c r="BJ40" s="7"/>
      <c r="BK40" s="7"/>
      <c r="BL40" s="7"/>
      <c r="BM40" s="7"/>
    </row>
    <row r="41" spans="1:65" s="13" customFormat="1" ht="30" customHeight="1">
      <c r="A41" s="787"/>
      <c r="B41" s="790"/>
      <c r="C41" s="802" t="s">
        <v>140</v>
      </c>
      <c r="D41" s="802" t="s">
        <v>141</v>
      </c>
      <c r="E41" s="753" t="s">
        <v>1029</v>
      </c>
      <c r="F41" s="767">
        <v>8</v>
      </c>
      <c r="G41" s="647" t="s">
        <v>1030</v>
      </c>
      <c r="H41" s="649" t="s">
        <v>1035</v>
      </c>
      <c r="I41" s="650">
        <v>0</v>
      </c>
      <c r="J41" s="718" t="s">
        <v>1031</v>
      </c>
      <c r="K41" s="145">
        <v>0.15</v>
      </c>
      <c r="L41" s="143" t="s">
        <v>22</v>
      </c>
      <c r="M41" s="144">
        <v>1</v>
      </c>
      <c r="N41" s="144">
        <v>1</v>
      </c>
      <c r="O41" s="144">
        <v>1</v>
      </c>
      <c r="P41" s="144">
        <v>1</v>
      </c>
      <c r="Q41" s="6">
        <f t="shared" si="4"/>
        <v>0.15</v>
      </c>
      <c r="R41" s="6">
        <f t="shared" si="0"/>
        <v>0.15</v>
      </c>
      <c r="S41" s="6">
        <f t="shared" si="1"/>
        <v>0.15</v>
      </c>
      <c r="T41" s="6">
        <f t="shared" si="2"/>
        <v>0.15</v>
      </c>
      <c r="U41" s="49">
        <f t="shared" si="3"/>
        <v>0.15</v>
      </c>
      <c r="V41" s="713">
        <v>0</v>
      </c>
      <c r="W41" s="713">
        <v>0</v>
      </c>
      <c r="X41" s="713">
        <v>0</v>
      </c>
      <c r="Y41" s="713">
        <v>0</v>
      </c>
      <c r="Z41" s="665"/>
      <c r="AA41" s="716"/>
      <c r="AB41" s="665"/>
      <c r="AC41" s="147"/>
      <c r="AW41" s="7"/>
      <c r="AX41" s="7"/>
      <c r="AY41" s="7"/>
      <c r="AZ41" s="7"/>
      <c r="BA41" s="7"/>
      <c r="BB41" s="7"/>
      <c r="BC41" s="7"/>
      <c r="BD41" s="7"/>
      <c r="BE41" s="7"/>
      <c r="BF41" s="7"/>
      <c r="BG41" s="7"/>
      <c r="BH41" s="7"/>
      <c r="BI41" s="7"/>
      <c r="BJ41" s="7"/>
      <c r="BK41" s="7"/>
      <c r="BL41" s="7"/>
      <c r="BM41" s="7"/>
    </row>
    <row r="42" spans="1:65" s="13" customFormat="1" ht="27" customHeight="1">
      <c r="A42" s="787"/>
      <c r="B42" s="790"/>
      <c r="C42" s="683"/>
      <c r="D42" s="683"/>
      <c r="E42" s="754"/>
      <c r="F42" s="768"/>
      <c r="G42" s="648"/>
      <c r="H42" s="649"/>
      <c r="I42" s="650"/>
      <c r="J42" s="719"/>
      <c r="K42" s="146">
        <v>0.15</v>
      </c>
      <c r="L42" s="136" t="s">
        <v>23</v>
      </c>
      <c r="M42" s="137">
        <v>0</v>
      </c>
      <c r="N42" s="137">
        <v>0</v>
      </c>
      <c r="O42" s="137">
        <v>0</v>
      </c>
      <c r="P42" s="138">
        <v>0</v>
      </c>
      <c r="Q42" s="138">
        <f>+SUM(M42:M42)*K42</f>
        <v>0</v>
      </c>
      <c r="R42" s="138">
        <f t="shared" ref="R42" si="42">+SUM(N42:N42)*K42</f>
        <v>0</v>
      </c>
      <c r="S42" s="138">
        <f t="shared" ref="S42" si="43">+SUM(O42:O42)*K42</f>
        <v>0</v>
      </c>
      <c r="T42" s="278">
        <f t="shared" ref="T42" si="44">+SUM(P42:P42)*K42</f>
        <v>0</v>
      </c>
      <c r="U42" s="138">
        <f t="shared" ref="U42" si="45">+MAX(Q42:T42)</f>
        <v>0</v>
      </c>
      <c r="V42" s="714"/>
      <c r="W42" s="714"/>
      <c r="X42" s="714"/>
      <c r="Y42" s="714"/>
      <c r="Z42" s="665"/>
      <c r="AA42" s="716"/>
      <c r="AB42" s="665"/>
      <c r="AC42" s="147"/>
      <c r="AW42" s="7"/>
      <c r="AX42" s="7"/>
      <c r="AY42" s="7"/>
      <c r="AZ42" s="7"/>
      <c r="BA42" s="7"/>
      <c r="BB42" s="7"/>
      <c r="BC42" s="7"/>
      <c r="BD42" s="7"/>
      <c r="BE42" s="7"/>
      <c r="BF42" s="7"/>
      <c r="BG42" s="7"/>
      <c r="BH42" s="7"/>
      <c r="BI42" s="7"/>
      <c r="BJ42" s="7"/>
      <c r="BK42" s="7"/>
      <c r="BL42" s="7"/>
      <c r="BM42" s="7"/>
    </row>
    <row r="43" spans="1:65" s="13" customFormat="1" ht="45" customHeight="1">
      <c r="A43" s="787"/>
      <c r="B43" s="790"/>
      <c r="C43" s="683"/>
      <c r="D43" s="683"/>
      <c r="E43" s="754"/>
      <c r="F43" s="768"/>
      <c r="G43" s="648"/>
      <c r="H43" s="649"/>
      <c r="I43" s="650"/>
      <c r="J43" s="718" t="s">
        <v>1032</v>
      </c>
      <c r="K43" s="145">
        <v>0.2</v>
      </c>
      <c r="L43" s="143" t="s">
        <v>22</v>
      </c>
      <c r="M43" s="144">
        <v>0.1</v>
      </c>
      <c r="N43" s="144">
        <v>0.5</v>
      </c>
      <c r="O43" s="144">
        <v>0.75</v>
      </c>
      <c r="P43" s="134">
        <v>1</v>
      </c>
      <c r="Q43" s="6">
        <f>+SUM(M43:M43)*K43</f>
        <v>2.0000000000000004E-2</v>
      </c>
      <c r="R43" s="6">
        <f t="shared" si="0"/>
        <v>0.1</v>
      </c>
      <c r="S43" s="6">
        <f t="shared" si="1"/>
        <v>0.15000000000000002</v>
      </c>
      <c r="T43" s="6">
        <f t="shared" si="2"/>
        <v>0.2</v>
      </c>
      <c r="U43" s="49">
        <f t="shared" si="3"/>
        <v>0.2</v>
      </c>
      <c r="V43" s="714"/>
      <c r="W43" s="714"/>
      <c r="X43" s="714"/>
      <c r="Y43" s="714"/>
      <c r="Z43" s="665"/>
      <c r="AA43" s="716"/>
      <c r="AB43" s="665"/>
      <c r="AC43" s="147"/>
      <c r="AW43" s="7"/>
      <c r="AX43" s="7"/>
      <c r="AY43" s="7"/>
      <c r="AZ43" s="7"/>
      <c r="BA43" s="7"/>
      <c r="BB43" s="7"/>
      <c r="BC43" s="7"/>
      <c r="BD43" s="7"/>
      <c r="BE43" s="7"/>
      <c r="BF43" s="7"/>
      <c r="BG43" s="7"/>
      <c r="BH43" s="7"/>
      <c r="BI43" s="7"/>
      <c r="BJ43" s="7"/>
      <c r="BK43" s="7"/>
      <c r="BL43" s="7"/>
      <c r="BM43" s="7"/>
    </row>
    <row r="44" spans="1:65" s="13" customFormat="1" ht="36.75" customHeight="1">
      <c r="A44" s="787"/>
      <c r="B44" s="790"/>
      <c r="C44" s="683"/>
      <c r="D44" s="683"/>
      <c r="E44" s="754"/>
      <c r="F44" s="768"/>
      <c r="G44" s="648"/>
      <c r="H44" s="649"/>
      <c r="I44" s="650"/>
      <c r="J44" s="719"/>
      <c r="K44" s="146">
        <v>0.15</v>
      </c>
      <c r="L44" s="136" t="s">
        <v>23</v>
      </c>
      <c r="M44" s="137">
        <v>0</v>
      </c>
      <c r="N44" s="137">
        <v>0</v>
      </c>
      <c r="O44" s="137">
        <v>0</v>
      </c>
      <c r="P44" s="138">
        <v>0</v>
      </c>
      <c r="Q44" s="58">
        <f t="shared" si="4"/>
        <v>0</v>
      </c>
      <c r="R44" s="58">
        <f t="shared" si="0"/>
        <v>0</v>
      </c>
      <c r="S44" s="58">
        <f t="shared" si="1"/>
        <v>0</v>
      </c>
      <c r="T44" s="58">
        <f t="shared" si="2"/>
        <v>0</v>
      </c>
      <c r="U44" s="59">
        <f t="shared" si="3"/>
        <v>0</v>
      </c>
      <c r="V44" s="714"/>
      <c r="W44" s="714"/>
      <c r="X44" s="714"/>
      <c r="Y44" s="714"/>
      <c r="Z44" s="665"/>
      <c r="AA44" s="716"/>
      <c r="AB44" s="665"/>
      <c r="AC44" s="147"/>
      <c r="AW44" s="7"/>
      <c r="AX44" s="7"/>
      <c r="AY44" s="7"/>
      <c r="AZ44" s="7"/>
      <c r="BA44" s="7"/>
      <c r="BB44" s="7"/>
      <c r="BC44" s="7"/>
      <c r="BD44" s="7"/>
      <c r="BE44" s="7"/>
      <c r="BF44" s="7"/>
      <c r="BG44" s="7"/>
      <c r="BH44" s="7"/>
      <c r="BI44" s="7"/>
      <c r="BJ44" s="7"/>
      <c r="BK44" s="7"/>
      <c r="BL44" s="7"/>
      <c r="BM44" s="7"/>
    </row>
    <row r="45" spans="1:65" s="13" customFormat="1" ht="42" customHeight="1">
      <c r="A45" s="787"/>
      <c r="B45" s="790"/>
      <c r="C45" s="683"/>
      <c r="D45" s="683"/>
      <c r="E45" s="754"/>
      <c r="F45" s="768"/>
      <c r="G45" s="648"/>
      <c r="H45" s="649"/>
      <c r="I45" s="650"/>
      <c r="J45" s="718" t="s">
        <v>1033</v>
      </c>
      <c r="K45" s="145">
        <v>0.4</v>
      </c>
      <c r="L45" s="143" t="s">
        <v>22</v>
      </c>
      <c r="M45" s="144">
        <v>0.1</v>
      </c>
      <c r="N45" s="144">
        <v>0.5</v>
      </c>
      <c r="O45" s="144">
        <v>0.75</v>
      </c>
      <c r="P45" s="134">
        <v>1</v>
      </c>
      <c r="Q45" s="6">
        <f t="shared" si="4"/>
        <v>4.0000000000000008E-2</v>
      </c>
      <c r="R45" s="6">
        <f t="shared" si="0"/>
        <v>0.2</v>
      </c>
      <c r="S45" s="6">
        <f t="shared" si="1"/>
        <v>0.30000000000000004</v>
      </c>
      <c r="T45" s="6">
        <f t="shared" si="2"/>
        <v>0.4</v>
      </c>
      <c r="U45" s="49">
        <f t="shared" si="3"/>
        <v>0.4</v>
      </c>
      <c r="V45" s="714"/>
      <c r="W45" s="714"/>
      <c r="X45" s="714"/>
      <c r="Y45" s="714"/>
      <c r="Z45" s="665"/>
      <c r="AA45" s="716"/>
      <c r="AB45" s="665"/>
      <c r="AC45" s="147"/>
      <c r="AW45" s="7"/>
      <c r="AX45" s="7"/>
      <c r="AY45" s="7"/>
      <c r="AZ45" s="7"/>
      <c r="BA45" s="7"/>
      <c r="BB45" s="7"/>
      <c r="BC45" s="7"/>
      <c r="BD45" s="7"/>
      <c r="BE45" s="7"/>
      <c r="BF45" s="7"/>
      <c r="BG45" s="7"/>
      <c r="BH45" s="7"/>
      <c r="BI45" s="7"/>
      <c r="BJ45" s="7"/>
      <c r="BK45" s="7"/>
      <c r="BL45" s="7"/>
      <c r="BM45" s="7"/>
    </row>
    <row r="46" spans="1:65" s="13" customFormat="1" ht="44.25" customHeight="1">
      <c r="A46" s="787"/>
      <c r="B46" s="790"/>
      <c r="C46" s="683"/>
      <c r="D46" s="683"/>
      <c r="E46" s="754"/>
      <c r="F46" s="768"/>
      <c r="G46" s="648"/>
      <c r="H46" s="649"/>
      <c r="I46" s="650"/>
      <c r="J46" s="719"/>
      <c r="K46" s="146">
        <v>0.4</v>
      </c>
      <c r="L46" s="136" t="s">
        <v>23</v>
      </c>
      <c r="M46" s="137">
        <v>0</v>
      </c>
      <c r="N46" s="137">
        <v>0</v>
      </c>
      <c r="O46" s="137">
        <v>0</v>
      </c>
      <c r="P46" s="138">
        <v>0</v>
      </c>
      <c r="Q46" s="58">
        <f t="shared" si="4"/>
        <v>0</v>
      </c>
      <c r="R46" s="58">
        <f t="shared" si="0"/>
        <v>0</v>
      </c>
      <c r="S46" s="58">
        <f t="shared" si="1"/>
        <v>0</v>
      </c>
      <c r="T46" s="58">
        <f t="shared" si="2"/>
        <v>0</v>
      </c>
      <c r="U46" s="59">
        <f t="shared" si="3"/>
        <v>0</v>
      </c>
      <c r="V46" s="714"/>
      <c r="W46" s="714"/>
      <c r="X46" s="714"/>
      <c r="Y46" s="714"/>
      <c r="Z46" s="665"/>
      <c r="AA46" s="716"/>
      <c r="AB46" s="665"/>
      <c r="AC46" s="147"/>
      <c r="AW46" s="7"/>
      <c r="AX46" s="7"/>
      <c r="AY46" s="7"/>
      <c r="AZ46" s="7"/>
      <c r="BA46" s="7"/>
      <c r="BB46" s="7"/>
      <c r="BC46" s="7"/>
      <c r="BD46" s="7"/>
      <c r="BE46" s="7"/>
      <c r="BF46" s="7"/>
      <c r="BG46" s="7"/>
      <c r="BH46" s="7"/>
      <c r="BI46" s="7"/>
      <c r="BJ46" s="7"/>
      <c r="BK46" s="7"/>
      <c r="BL46" s="7"/>
      <c r="BM46" s="7"/>
    </row>
    <row r="47" spans="1:65" s="13" customFormat="1" ht="36" customHeight="1">
      <c r="A47" s="787"/>
      <c r="B47" s="790"/>
      <c r="C47" s="683"/>
      <c r="D47" s="683"/>
      <c r="E47" s="754"/>
      <c r="F47" s="768"/>
      <c r="G47" s="648"/>
      <c r="H47" s="649"/>
      <c r="I47" s="650"/>
      <c r="J47" s="722" t="s">
        <v>1034</v>
      </c>
      <c r="K47" s="145">
        <v>0.25</v>
      </c>
      <c r="L47" s="143" t="s">
        <v>22</v>
      </c>
      <c r="M47" s="144">
        <v>0.1</v>
      </c>
      <c r="N47" s="144">
        <v>0.5</v>
      </c>
      <c r="O47" s="144">
        <v>0.75</v>
      </c>
      <c r="P47" s="134">
        <v>1</v>
      </c>
      <c r="Q47" s="6">
        <f t="shared" si="4"/>
        <v>2.5000000000000001E-2</v>
      </c>
      <c r="R47" s="6">
        <f t="shared" si="0"/>
        <v>0.125</v>
      </c>
      <c r="S47" s="6">
        <f t="shared" si="1"/>
        <v>0.1875</v>
      </c>
      <c r="T47" s="6">
        <f t="shared" si="2"/>
        <v>0.25</v>
      </c>
      <c r="U47" s="49">
        <f t="shared" si="3"/>
        <v>0.25</v>
      </c>
      <c r="V47" s="714"/>
      <c r="W47" s="714"/>
      <c r="X47" s="714"/>
      <c r="Y47" s="714"/>
      <c r="Z47" s="665"/>
      <c r="AA47" s="716"/>
      <c r="AB47" s="665"/>
      <c r="AC47" s="147"/>
      <c r="AW47" s="7"/>
      <c r="AX47" s="7"/>
      <c r="AY47" s="7"/>
      <c r="AZ47" s="7"/>
      <c r="BA47" s="7"/>
      <c r="BB47" s="7"/>
      <c r="BC47" s="7"/>
      <c r="BD47" s="7"/>
      <c r="BE47" s="7"/>
      <c r="BF47" s="7"/>
      <c r="BG47" s="7"/>
      <c r="BH47" s="7"/>
      <c r="BI47" s="7"/>
      <c r="BJ47" s="7"/>
      <c r="BK47" s="7"/>
      <c r="BL47" s="7"/>
      <c r="BM47" s="7"/>
    </row>
    <row r="48" spans="1:65" s="13" customFormat="1" ht="44.25" customHeight="1">
      <c r="A48" s="787"/>
      <c r="B48" s="790"/>
      <c r="C48" s="683"/>
      <c r="D48" s="683"/>
      <c r="E48" s="754"/>
      <c r="F48" s="768"/>
      <c r="G48" s="648"/>
      <c r="H48" s="647"/>
      <c r="I48" s="651"/>
      <c r="J48" s="723"/>
      <c r="K48" s="146">
        <v>0.25</v>
      </c>
      <c r="L48" s="136" t="s">
        <v>23</v>
      </c>
      <c r="M48" s="137">
        <v>0</v>
      </c>
      <c r="N48" s="137">
        <v>0</v>
      </c>
      <c r="O48" s="137">
        <v>0</v>
      </c>
      <c r="P48" s="138">
        <v>0</v>
      </c>
      <c r="Q48" s="58">
        <f t="shared" si="4"/>
        <v>0</v>
      </c>
      <c r="R48" s="58">
        <f t="shared" si="0"/>
        <v>0</v>
      </c>
      <c r="S48" s="58">
        <f t="shared" si="1"/>
        <v>0</v>
      </c>
      <c r="T48" s="58">
        <f t="shared" si="2"/>
        <v>0</v>
      </c>
      <c r="U48" s="59">
        <f t="shared" si="3"/>
        <v>0</v>
      </c>
      <c r="V48" s="714"/>
      <c r="W48" s="714"/>
      <c r="X48" s="714"/>
      <c r="Y48" s="714"/>
      <c r="Z48" s="665"/>
      <c r="AA48" s="716"/>
      <c r="AB48" s="665"/>
      <c r="AC48" s="147"/>
      <c r="AW48" s="7"/>
      <c r="AX48" s="7"/>
      <c r="AY48" s="7"/>
      <c r="AZ48" s="7"/>
      <c r="BA48" s="7"/>
      <c r="BB48" s="7"/>
      <c r="BC48" s="7"/>
      <c r="BD48" s="7"/>
      <c r="BE48" s="7"/>
      <c r="BF48" s="7"/>
      <c r="BG48" s="7"/>
      <c r="BH48" s="7"/>
      <c r="BI48" s="7"/>
      <c r="BJ48" s="7"/>
      <c r="BK48" s="7"/>
      <c r="BL48" s="7"/>
      <c r="BM48" s="7"/>
    </row>
    <row r="49" spans="1:65" s="13" customFormat="1" ht="35.25" customHeight="1">
      <c r="A49" s="787"/>
      <c r="B49" s="790"/>
      <c r="C49" s="683"/>
      <c r="D49" s="644" t="s">
        <v>142</v>
      </c>
      <c r="E49" s="633" t="s">
        <v>1036</v>
      </c>
      <c r="F49" s="634">
        <v>9</v>
      </c>
      <c r="G49" s="635" t="s">
        <v>572</v>
      </c>
      <c r="H49" s="638" t="s">
        <v>571</v>
      </c>
      <c r="I49" s="639">
        <f>V53</f>
        <v>0</v>
      </c>
      <c r="J49" s="642" t="s">
        <v>1037</v>
      </c>
      <c r="K49" s="352">
        <v>0.4</v>
      </c>
      <c r="L49" s="353" t="s">
        <v>22</v>
      </c>
      <c r="M49" s="354">
        <v>1</v>
      </c>
      <c r="N49" s="354">
        <v>1</v>
      </c>
      <c r="O49" s="354">
        <v>1</v>
      </c>
      <c r="P49" s="355">
        <v>1</v>
      </c>
      <c r="Q49" s="6">
        <f t="shared" ref="Q49" si="46">+SUM(M49:M49)*K49</f>
        <v>0.4</v>
      </c>
      <c r="R49" s="6">
        <f t="shared" ref="R49" si="47">+SUM(N49:N49)*K49</f>
        <v>0.4</v>
      </c>
      <c r="S49" s="6">
        <f>+SUM(O49:O49)*K49</f>
        <v>0.4</v>
      </c>
      <c r="T49" s="6">
        <f>+SUM(P49:P49)*K49</f>
        <v>0.4</v>
      </c>
      <c r="U49" s="49">
        <f>+MAX(Q49:T49)</f>
        <v>0.4</v>
      </c>
      <c r="V49" s="340"/>
      <c r="W49" s="340"/>
      <c r="X49" s="340"/>
      <c r="Y49" s="340"/>
      <c r="Z49" s="665"/>
      <c r="AA49" s="716"/>
      <c r="AB49" s="665"/>
      <c r="AC49" s="147"/>
      <c r="AW49" s="7"/>
      <c r="AX49" s="7"/>
      <c r="AY49" s="7"/>
      <c r="AZ49" s="7"/>
      <c r="BA49" s="7"/>
      <c r="BB49" s="7"/>
      <c r="BC49" s="7"/>
      <c r="BD49" s="7"/>
      <c r="BE49" s="7"/>
      <c r="BF49" s="7"/>
      <c r="BG49" s="7"/>
      <c r="BH49" s="7"/>
      <c r="BI49" s="7"/>
      <c r="BJ49" s="7"/>
      <c r="BK49" s="7"/>
      <c r="BL49" s="7"/>
      <c r="BM49" s="7"/>
    </row>
    <row r="50" spans="1:65" s="13" customFormat="1" ht="33" customHeight="1">
      <c r="A50" s="787"/>
      <c r="B50" s="790"/>
      <c r="C50" s="683"/>
      <c r="D50" s="645"/>
      <c r="E50" s="633"/>
      <c r="F50" s="634"/>
      <c r="G50" s="636"/>
      <c r="H50" s="638"/>
      <c r="I50" s="640"/>
      <c r="J50" s="643"/>
      <c r="K50" s="356">
        <v>0.15</v>
      </c>
      <c r="L50" s="357" t="s">
        <v>23</v>
      </c>
      <c r="M50" s="137">
        <v>0</v>
      </c>
      <c r="N50" s="137">
        <v>0</v>
      </c>
      <c r="O50" s="137">
        <v>0</v>
      </c>
      <c r="P50" s="138">
        <v>0</v>
      </c>
      <c r="Q50" s="138">
        <f>+SUM(M50:M50)*K50</f>
        <v>0</v>
      </c>
      <c r="R50" s="138">
        <f t="shared" ref="R50" si="48">+SUM(N50:N50)*K50</f>
        <v>0</v>
      </c>
      <c r="S50" s="138">
        <f t="shared" ref="S50" si="49">+SUM(O50:O50)*K50</f>
        <v>0</v>
      </c>
      <c r="T50" s="278">
        <f t="shared" ref="T50" si="50">+SUM(P50:P50)*K50</f>
        <v>0</v>
      </c>
      <c r="U50" s="138">
        <f t="shared" ref="U50" si="51">+MAX(Q50:T50)</f>
        <v>0</v>
      </c>
      <c r="V50" s="340"/>
      <c r="W50" s="340"/>
      <c r="X50" s="340"/>
      <c r="Y50" s="340"/>
      <c r="Z50" s="665"/>
      <c r="AA50" s="716"/>
      <c r="AB50" s="665"/>
      <c r="AC50" s="147"/>
      <c r="AW50" s="7"/>
      <c r="AX50" s="7"/>
      <c r="AY50" s="7"/>
      <c r="AZ50" s="7"/>
      <c r="BA50" s="7"/>
      <c r="BB50" s="7"/>
      <c r="BC50" s="7"/>
      <c r="BD50" s="7"/>
      <c r="BE50" s="7"/>
      <c r="BF50" s="7"/>
      <c r="BG50" s="7"/>
      <c r="BH50" s="7"/>
      <c r="BI50" s="7"/>
      <c r="BJ50" s="7"/>
      <c r="BK50" s="7"/>
      <c r="BL50" s="7"/>
      <c r="BM50" s="7"/>
    </row>
    <row r="51" spans="1:65" s="13" customFormat="1" ht="36.6" customHeight="1">
      <c r="A51" s="787"/>
      <c r="B51" s="790"/>
      <c r="C51" s="683"/>
      <c r="D51" s="645"/>
      <c r="E51" s="633"/>
      <c r="F51" s="634"/>
      <c r="G51" s="636"/>
      <c r="H51" s="638"/>
      <c r="I51" s="640"/>
      <c r="J51" s="642" t="s">
        <v>1039</v>
      </c>
      <c r="K51" s="352">
        <v>0.3</v>
      </c>
      <c r="L51" s="353" t="s">
        <v>22</v>
      </c>
      <c r="M51" s="354">
        <v>0.1</v>
      </c>
      <c r="N51" s="355">
        <v>1</v>
      </c>
      <c r="O51" s="355">
        <v>1</v>
      </c>
      <c r="P51" s="355">
        <v>1</v>
      </c>
      <c r="Q51" s="6">
        <f t="shared" ref="Q51" si="52">+SUM(M51:M51)*K51</f>
        <v>0.03</v>
      </c>
      <c r="R51" s="6">
        <f t="shared" ref="R51" si="53">+SUM(N51:N51)*K51</f>
        <v>0.3</v>
      </c>
      <c r="S51" s="6">
        <f>+SUM(O51:O51)*K51</f>
        <v>0.3</v>
      </c>
      <c r="T51" s="6">
        <f>+SUM(P51:P51)*K51</f>
        <v>0.3</v>
      </c>
      <c r="U51" s="49">
        <f>+MAX(Q51:T51)</f>
        <v>0.3</v>
      </c>
      <c r="V51" s="340"/>
      <c r="W51" s="340"/>
      <c r="X51" s="340"/>
      <c r="Y51" s="340"/>
      <c r="Z51" s="665"/>
      <c r="AA51" s="716"/>
      <c r="AB51" s="665"/>
      <c r="AC51" s="147"/>
      <c r="AW51" s="7"/>
      <c r="AX51" s="7"/>
      <c r="AY51" s="7"/>
      <c r="AZ51" s="7"/>
      <c r="BA51" s="7"/>
      <c r="BB51" s="7"/>
      <c r="BC51" s="7"/>
      <c r="BD51" s="7"/>
      <c r="BE51" s="7"/>
      <c r="BF51" s="7"/>
      <c r="BG51" s="7"/>
      <c r="BH51" s="7"/>
      <c r="BI51" s="7"/>
      <c r="BJ51" s="7"/>
      <c r="BK51" s="7"/>
      <c r="BL51" s="7"/>
      <c r="BM51" s="7"/>
    </row>
    <row r="52" spans="1:65" s="13" customFormat="1" ht="30" customHeight="1">
      <c r="A52" s="787"/>
      <c r="B52" s="790"/>
      <c r="C52" s="683"/>
      <c r="D52" s="645"/>
      <c r="E52" s="633"/>
      <c r="F52" s="634"/>
      <c r="G52" s="636"/>
      <c r="H52" s="638"/>
      <c r="I52" s="640"/>
      <c r="J52" s="643"/>
      <c r="K52" s="356">
        <v>0.15</v>
      </c>
      <c r="L52" s="357" t="s">
        <v>23</v>
      </c>
      <c r="M52" s="137">
        <v>0</v>
      </c>
      <c r="N52" s="137">
        <v>0</v>
      </c>
      <c r="O52" s="137">
        <v>0</v>
      </c>
      <c r="P52" s="138">
        <v>0</v>
      </c>
      <c r="Q52" s="138">
        <f>+SUM(M52:M52)*K52</f>
        <v>0</v>
      </c>
      <c r="R52" s="138">
        <f t="shared" ref="R52" si="54">+SUM(N52:N52)*K52</f>
        <v>0</v>
      </c>
      <c r="S52" s="138">
        <f t="shared" ref="S52" si="55">+SUM(O52:O52)*K52</f>
        <v>0</v>
      </c>
      <c r="T52" s="278">
        <f t="shared" ref="T52" si="56">+SUM(P52:P52)*K52</f>
        <v>0</v>
      </c>
      <c r="U52" s="138">
        <f t="shared" ref="U52" si="57">+MAX(Q52:T52)</f>
        <v>0</v>
      </c>
      <c r="V52" s="340"/>
      <c r="W52" s="340"/>
      <c r="X52" s="340"/>
      <c r="Y52" s="340"/>
      <c r="Z52" s="665"/>
      <c r="AA52" s="716"/>
      <c r="AB52" s="665"/>
      <c r="AC52" s="147"/>
      <c r="AW52" s="7"/>
      <c r="AX52" s="7"/>
      <c r="AY52" s="7"/>
      <c r="AZ52" s="7"/>
      <c r="BA52" s="7"/>
      <c r="BB52" s="7"/>
      <c r="BC52" s="7"/>
      <c r="BD52" s="7"/>
      <c r="BE52" s="7"/>
      <c r="BF52" s="7"/>
      <c r="BG52" s="7"/>
      <c r="BH52" s="7"/>
      <c r="BI52" s="7"/>
      <c r="BJ52" s="7"/>
      <c r="BK52" s="7"/>
      <c r="BL52" s="7"/>
      <c r="BM52" s="7"/>
    </row>
    <row r="53" spans="1:65" s="13" customFormat="1" ht="26.45" customHeight="1">
      <c r="A53" s="787"/>
      <c r="B53" s="790"/>
      <c r="C53" s="683"/>
      <c r="D53" s="645"/>
      <c r="E53" s="633"/>
      <c r="F53" s="634"/>
      <c r="G53" s="636"/>
      <c r="H53" s="638"/>
      <c r="I53" s="640"/>
      <c r="J53" s="720" t="s">
        <v>1038</v>
      </c>
      <c r="K53" s="358">
        <v>0.3</v>
      </c>
      <c r="L53" s="143" t="s">
        <v>22</v>
      </c>
      <c r="M53" s="354">
        <v>0.1</v>
      </c>
      <c r="N53" s="355">
        <v>1</v>
      </c>
      <c r="O53" s="355">
        <v>1</v>
      </c>
      <c r="P53" s="134">
        <v>1</v>
      </c>
      <c r="Q53" s="6">
        <f t="shared" ref="Q53:Q79" si="58">+SUM(M53:M53)*K53</f>
        <v>0.03</v>
      </c>
      <c r="R53" s="6">
        <f t="shared" ref="R53:R79" si="59">+SUM(N53:N53)*K53</f>
        <v>0.3</v>
      </c>
      <c r="S53" s="6">
        <f t="shared" ref="S53:S70" si="60">+SUM(O53:O53)*K53</f>
        <v>0.3</v>
      </c>
      <c r="T53" s="6">
        <f t="shared" ref="T53:T70" si="61">+SUM(P53:P53)*K53</f>
        <v>0.3</v>
      </c>
      <c r="U53" s="49">
        <f t="shared" ref="U53:U70" si="62">+MAX(Q53:T53)</f>
        <v>0.3</v>
      </c>
      <c r="V53" s="713">
        <f>+Q54</f>
        <v>0</v>
      </c>
      <c r="W53" s="713">
        <f>+R54</f>
        <v>0</v>
      </c>
      <c r="X53" s="713">
        <f>+S54</f>
        <v>0</v>
      </c>
      <c r="Y53" s="713">
        <f>+T54</f>
        <v>0</v>
      </c>
      <c r="Z53" s="665"/>
      <c r="AA53" s="716"/>
      <c r="AB53" s="665"/>
      <c r="AC53" s="147"/>
      <c r="AW53" s="7"/>
      <c r="AX53" s="7"/>
      <c r="AY53" s="7"/>
      <c r="AZ53" s="7"/>
      <c r="BA53" s="7"/>
      <c r="BB53" s="7"/>
      <c r="BC53" s="7"/>
      <c r="BD53" s="7"/>
      <c r="BE53" s="7"/>
      <c r="BF53" s="7"/>
      <c r="BG53" s="7"/>
      <c r="BH53" s="7"/>
      <c r="BI53" s="7"/>
      <c r="BJ53" s="7"/>
      <c r="BK53" s="7"/>
      <c r="BL53" s="7"/>
      <c r="BM53" s="7"/>
    </row>
    <row r="54" spans="1:65" s="13" customFormat="1" ht="33.6" customHeight="1" thickBot="1">
      <c r="A54" s="787"/>
      <c r="B54" s="790"/>
      <c r="C54" s="803"/>
      <c r="D54" s="646"/>
      <c r="E54" s="633"/>
      <c r="F54" s="634"/>
      <c r="G54" s="637"/>
      <c r="H54" s="638"/>
      <c r="I54" s="641"/>
      <c r="J54" s="720"/>
      <c r="K54" s="359">
        <v>1</v>
      </c>
      <c r="L54" s="136" t="s">
        <v>23</v>
      </c>
      <c r="M54" s="137">
        <v>0</v>
      </c>
      <c r="N54" s="137">
        <v>0</v>
      </c>
      <c r="O54" s="137">
        <v>0</v>
      </c>
      <c r="P54" s="138">
        <v>0</v>
      </c>
      <c r="Q54" s="58">
        <f t="shared" si="58"/>
        <v>0</v>
      </c>
      <c r="R54" s="58">
        <f t="shared" si="59"/>
        <v>0</v>
      </c>
      <c r="S54" s="58">
        <f t="shared" si="60"/>
        <v>0</v>
      </c>
      <c r="T54" s="58">
        <f t="shared" si="61"/>
        <v>0</v>
      </c>
      <c r="U54" s="59">
        <f t="shared" si="62"/>
        <v>0</v>
      </c>
      <c r="V54" s="721"/>
      <c r="W54" s="721"/>
      <c r="X54" s="721"/>
      <c r="Y54" s="721"/>
      <c r="Z54" s="665"/>
      <c r="AA54" s="717"/>
      <c r="AB54" s="665"/>
      <c r="AC54" s="147"/>
      <c r="AW54" s="7"/>
      <c r="AX54" s="7"/>
      <c r="AY54" s="7"/>
      <c r="AZ54" s="7"/>
      <c r="BA54" s="7"/>
      <c r="BB54" s="7"/>
      <c r="BC54" s="7"/>
      <c r="BD54" s="7"/>
      <c r="BE54" s="7"/>
      <c r="BF54" s="7"/>
      <c r="BG54" s="7"/>
      <c r="BH54" s="7"/>
      <c r="BI54" s="7"/>
      <c r="BJ54" s="7"/>
      <c r="BK54" s="7"/>
      <c r="BL54" s="7"/>
      <c r="BM54" s="7"/>
    </row>
    <row r="55" spans="1:65" s="13" customFormat="1" ht="33.6" customHeight="1">
      <c r="A55" s="787"/>
      <c r="B55" s="790"/>
      <c r="C55" s="706" t="s">
        <v>143</v>
      </c>
      <c r="D55" s="706" t="s">
        <v>144</v>
      </c>
      <c r="E55" s="707" t="s">
        <v>1040</v>
      </c>
      <c r="F55" s="710">
        <v>10</v>
      </c>
      <c r="G55" s="707" t="s">
        <v>633</v>
      </c>
      <c r="H55" s="707" t="s">
        <v>634</v>
      </c>
      <c r="I55" s="650">
        <v>0</v>
      </c>
      <c r="J55" s="680" t="s">
        <v>635</v>
      </c>
      <c r="K55" s="131">
        <v>0.4</v>
      </c>
      <c r="L55" s="132" t="s">
        <v>22</v>
      </c>
      <c r="M55" s="149">
        <v>0.5</v>
      </c>
      <c r="N55" s="141">
        <v>1</v>
      </c>
      <c r="O55" s="141">
        <v>1</v>
      </c>
      <c r="P55" s="142">
        <v>1</v>
      </c>
      <c r="Q55" s="6">
        <f t="shared" si="58"/>
        <v>0.2</v>
      </c>
      <c r="R55" s="6">
        <f t="shared" si="59"/>
        <v>0.4</v>
      </c>
      <c r="S55" s="6">
        <f t="shared" si="60"/>
        <v>0.4</v>
      </c>
      <c r="T55" s="6">
        <f t="shared" si="61"/>
        <v>0.4</v>
      </c>
      <c r="U55" s="49">
        <f t="shared" si="62"/>
        <v>0.4</v>
      </c>
      <c r="V55" s="675">
        <v>0</v>
      </c>
      <c r="W55" s="675">
        <v>0</v>
      </c>
      <c r="X55" s="675">
        <v>0</v>
      </c>
      <c r="Y55" s="675">
        <v>0</v>
      </c>
      <c r="Z55" s="665"/>
      <c r="AA55" s="667" t="s">
        <v>146</v>
      </c>
      <c r="AB55" s="665"/>
      <c r="AC55" s="679"/>
      <c r="AW55" s="7"/>
      <c r="AX55" s="7"/>
      <c r="AY55" s="7"/>
      <c r="AZ55" s="7"/>
      <c r="BA55" s="7"/>
      <c r="BB55" s="7"/>
      <c r="BC55" s="7"/>
      <c r="BD55" s="7"/>
      <c r="BE55" s="7"/>
      <c r="BF55" s="7"/>
      <c r="BG55" s="7"/>
      <c r="BH55" s="7"/>
      <c r="BI55" s="7"/>
      <c r="BJ55" s="7"/>
      <c r="BK55" s="7"/>
      <c r="BL55" s="7"/>
      <c r="BM55" s="7"/>
    </row>
    <row r="56" spans="1:65" s="13" customFormat="1" ht="32.450000000000003" customHeight="1">
      <c r="A56" s="787"/>
      <c r="B56" s="790"/>
      <c r="C56" s="706"/>
      <c r="D56" s="706"/>
      <c r="E56" s="708"/>
      <c r="F56" s="711"/>
      <c r="G56" s="708"/>
      <c r="H56" s="708"/>
      <c r="I56" s="650"/>
      <c r="J56" s="680"/>
      <c r="K56" s="135">
        <v>0.4</v>
      </c>
      <c r="L56" s="136" t="s">
        <v>23</v>
      </c>
      <c r="M56" s="137">
        <v>0</v>
      </c>
      <c r="N56" s="137">
        <v>0</v>
      </c>
      <c r="O56" s="137">
        <v>0</v>
      </c>
      <c r="P56" s="138">
        <v>0</v>
      </c>
      <c r="Q56" s="58">
        <f t="shared" si="58"/>
        <v>0</v>
      </c>
      <c r="R56" s="58">
        <f t="shared" si="59"/>
        <v>0</v>
      </c>
      <c r="S56" s="58">
        <f t="shared" si="60"/>
        <v>0</v>
      </c>
      <c r="T56" s="58">
        <f t="shared" si="61"/>
        <v>0</v>
      </c>
      <c r="U56" s="59">
        <f t="shared" si="62"/>
        <v>0</v>
      </c>
      <c r="V56" s="671"/>
      <c r="W56" s="671"/>
      <c r="X56" s="671"/>
      <c r="Y56" s="671"/>
      <c r="Z56" s="665"/>
      <c r="AA56" s="667"/>
      <c r="AB56" s="665"/>
      <c r="AC56" s="679"/>
      <c r="AW56" s="7"/>
      <c r="AX56" s="7"/>
      <c r="AY56" s="7"/>
      <c r="AZ56" s="7"/>
      <c r="BA56" s="7"/>
      <c r="BB56" s="7"/>
      <c r="BC56" s="7"/>
      <c r="BD56" s="7"/>
      <c r="BE56" s="7"/>
      <c r="BF56" s="7"/>
      <c r="BG56" s="7"/>
      <c r="BH56" s="7"/>
      <c r="BI56" s="7"/>
      <c r="BJ56" s="7"/>
      <c r="BK56" s="7"/>
      <c r="BL56" s="7"/>
      <c r="BM56" s="7"/>
    </row>
    <row r="57" spans="1:65" s="13" customFormat="1" ht="30.6" customHeight="1">
      <c r="A57" s="787"/>
      <c r="B57" s="790"/>
      <c r="C57" s="706"/>
      <c r="D57" s="706"/>
      <c r="E57" s="708"/>
      <c r="F57" s="711"/>
      <c r="G57" s="708"/>
      <c r="H57" s="708"/>
      <c r="I57" s="650"/>
      <c r="J57" s="680" t="s">
        <v>636</v>
      </c>
      <c r="K57" s="131">
        <v>0.3</v>
      </c>
      <c r="L57" s="132" t="s">
        <v>22</v>
      </c>
      <c r="M57" s="141">
        <v>0</v>
      </c>
      <c r="N57" s="141">
        <v>0.2</v>
      </c>
      <c r="O57" s="141">
        <v>0.5</v>
      </c>
      <c r="P57" s="142">
        <v>1</v>
      </c>
      <c r="Q57" s="228">
        <f>+SUM(M57:M57)*K57</f>
        <v>0</v>
      </c>
      <c r="R57" s="6">
        <f t="shared" si="59"/>
        <v>0.06</v>
      </c>
      <c r="S57" s="6">
        <f t="shared" si="60"/>
        <v>0.15</v>
      </c>
      <c r="T57" s="6">
        <f t="shared" si="61"/>
        <v>0.3</v>
      </c>
      <c r="U57" s="49">
        <f t="shared" si="62"/>
        <v>0.3</v>
      </c>
      <c r="V57" s="671"/>
      <c r="W57" s="671"/>
      <c r="X57" s="671"/>
      <c r="Y57" s="671"/>
      <c r="Z57" s="665"/>
      <c r="AA57" s="667"/>
      <c r="AB57" s="665"/>
      <c r="AC57" s="679"/>
      <c r="AW57" s="7"/>
      <c r="AX57" s="7"/>
      <c r="AY57" s="7"/>
      <c r="AZ57" s="7"/>
      <c r="BA57" s="7"/>
      <c r="BB57" s="7"/>
      <c r="BC57" s="7"/>
      <c r="BD57" s="7"/>
      <c r="BE57" s="7"/>
      <c r="BF57" s="7"/>
      <c r="BG57" s="7"/>
      <c r="BH57" s="7"/>
      <c r="BI57" s="7"/>
      <c r="BJ57" s="7"/>
      <c r="BK57" s="7"/>
      <c r="BL57" s="7"/>
      <c r="BM57" s="7"/>
    </row>
    <row r="58" spans="1:65" s="13" customFormat="1" ht="31.9" customHeight="1">
      <c r="A58" s="787"/>
      <c r="B58" s="790"/>
      <c r="C58" s="706"/>
      <c r="D58" s="706"/>
      <c r="E58" s="708"/>
      <c r="F58" s="711"/>
      <c r="G58" s="708"/>
      <c r="H58" s="708"/>
      <c r="I58" s="650"/>
      <c r="J58" s="680"/>
      <c r="K58" s="135">
        <v>0.3</v>
      </c>
      <c r="L58" s="136" t="s">
        <v>23</v>
      </c>
      <c r="M58" s="137">
        <v>0</v>
      </c>
      <c r="N58" s="137">
        <v>0</v>
      </c>
      <c r="O58" s="137">
        <v>0</v>
      </c>
      <c r="P58" s="138">
        <v>0</v>
      </c>
      <c r="Q58" s="58">
        <f t="shared" si="58"/>
        <v>0</v>
      </c>
      <c r="R58" s="58">
        <f t="shared" si="59"/>
        <v>0</v>
      </c>
      <c r="S58" s="58">
        <f t="shared" si="60"/>
        <v>0</v>
      </c>
      <c r="T58" s="58">
        <f t="shared" si="61"/>
        <v>0</v>
      </c>
      <c r="U58" s="59">
        <f t="shared" si="62"/>
        <v>0</v>
      </c>
      <c r="V58" s="671"/>
      <c r="W58" s="671"/>
      <c r="X58" s="671"/>
      <c r="Y58" s="671"/>
      <c r="Z58" s="665"/>
      <c r="AA58" s="667"/>
      <c r="AB58" s="665"/>
      <c r="AC58" s="679"/>
      <c r="AW58" s="7"/>
      <c r="AX58" s="7"/>
      <c r="AY58" s="7"/>
      <c r="AZ58" s="7"/>
      <c r="BA58" s="7"/>
      <c r="BB58" s="7"/>
      <c r="BC58" s="7"/>
      <c r="BD58" s="7"/>
      <c r="BE58" s="7"/>
      <c r="BF58" s="7"/>
      <c r="BG58" s="7"/>
      <c r="BH58" s="7"/>
      <c r="BI58" s="7"/>
      <c r="BJ58" s="7"/>
      <c r="BK58" s="7"/>
      <c r="BL58" s="7"/>
      <c r="BM58" s="7"/>
    </row>
    <row r="59" spans="1:65" s="13" customFormat="1" ht="30" customHeight="1">
      <c r="A59" s="787"/>
      <c r="B59" s="790"/>
      <c r="C59" s="706"/>
      <c r="D59" s="706"/>
      <c r="E59" s="708"/>
      <c r="F59" s="711"/>
      <c r="G59" s="708"/>
      <c r="H59" s="708"/>
      <c r="I59" s="650"/>
      <c r="J59" s="680" t="s">
        <v>637</v>
      </c>
      <c r="K59" s="131">
        <v>0.3</v>
      </c>
      <c r="L59" s="132" t="s">
        <v>22</v>
      </c>
      <c r="M59" s="141">
        <v>0</v>
      </c>
      <c r="N59" s="141">
        <v>0.2</v>
      </c>
      <c r="O59" s="149">
        <v>0.5</v>
      </c>
      <c r="P59" s="142">
        <v>1</v>
      </c>
      <c r="Q59" s="6">
        <v>0</v>
      </c>
      <c r="R59" s="6">
        <f t="shared" si="59"/>
        <v>0.06</v>
      </c>
      <c r="S59" s="6">
        <f t="shared" si="60"/>
        <v>0.15</v>
      </c>
      <c r="T59" s="6">
        <f t="shared" si="61"/>
        <v>0.3</v>
      </c>
      <c r="U59" s="49">
        <f t="shared" si="62"/>
        <v>0.3</v>
      </c>
      <c r="V59" s="671"/>
      <c r="W59" s="671"/>
      <c r="X59" s="671"/>
      <c r="Y59" s="671"/>
      <c r="Z59" s="665"/>
      <c r="AA59" s="667"/>
      <c r="AB59" s="665"/>
      <c r="AC59" s="679"/>
      <c r="AW59" s="7"/>
      <c r="AX59" s="7"/>
      <c r="AY59" s="7"/>
      <c r="AZ59" s="7"/>
      <c r="BA59" s="7"/>
      <c r="BB59" s="7"/>
      <c r="BC59" s="7"/>
      <c r="BD59" s="7"/>
      <c r="BE59" s="7"/>
      <c r="BF59" s="7"/>
      <c r="BG59" s="7"/>
      <c r="BH59" s="7"/>
      <c r="BI59" s="7"/>
      <c r="BJ59" s="7"/>
      <c r="BK59" s="7"/>
      <c r="BL59" s="7"/>
      <c r="BM59" s="7"/>
    </row>
    <row r="60" spans="1:65" s="13" customFormat="1" ht="28.9" customHeight="1" thickBot="1">
      <c r="A60" s="787"/>
      <c r="B60" s="790"/>
      <c r="C60" s="706"/>
      <c r="D60" s="706"/>
      <c r="E60" s="709"/>
      <c r="F60" s="712"/>
      <c r="G60" s="709"/>
      <c r="H60" s="709"/>
      <c r="I60" s="650"/>
      <c r="J60" s="680"/>
      <c r="K60" s="135">
        <v>0.3</v>
      </c>
      <c r="L60" s="136" t="s">
        <v>23</v>
      </c>
      <c r="M60" s="137">
        <v>0</v>
      </c>
      <c r="N60" s="137">
        <v>0</v>
      </c>
      <c r="O60" s="137">
        <v>0</v>
      </c>
      <c r="P60" s="138">
        <v>0</v>
      </c>
      <c r="Q60" s="58">
        <f t="shared" si="58"/>
        <v>0</v>
      </c>
      <c r="R60" s="58">
        <f t="shared" si="59"/>
        <v>0</v>
      </c>
      <c r="S60" s="58">
        <f t="shared" si="60"/>
        <v>0</v>
      </c>
      <c r="T60" s="58">
        <f t="shared" si="61"/>
        <v>0</v>
      </c>
      <c r="U60" s="59">
        <f t="shared" si="62"/>
        <v>0</v>
      </c>
      <c r="V60" s="671"/>
      <c r="W60" s="671"/>
      <c r="X60" s="671"/>
      <c r="Y60" s="671"/>
      <c r="Z60" s="665"/>
      <c r="AA60" s="667"/>
      <c r="AB60" s="665"/>
      <c r="AC60" s="679"/>
      <c r="AW60" s="7"/>
      <c r="AX60" s="7"/>
      <c r="AY60" s="7"/>
      <c r="AZ60" s="7"/>
      <c r="BA60" s="7"/>
      <c r="BB60" s="7"/>
      <c r="BC60" s="7"/>
      <c r="BD60" s="7"/>
      <c r="BE60" s="7"/>
      <c r="BF60" s="7"/>
      <c r="BG60" s="7"/>
      <c r="BH60" s="7"/>
      <c r="BI60" s="7"/>
      <c r="BJ60" s="7"/>
      <c r="BK60" s="7"/>
      <c r="BL60" s="7"/>
      <c r="BM60" s="7"/>
    </row>
    <row r="61" spans="1:65" s="13" customFormat="1" ht="33.6" customHeight="1">
      <c r="A61" s="787"/>
      <c r="B61" s="790"/>
      <c r="C61" s="706" t="s">
        <v>147</v>
      </c>
      <c r="D61" s="810" t="s">
        <v>148</v>
      </c>
      <c r="E61" s="702" t="s">
        <v>1041</v>
      </c>
      <c r="F61" s="704">
        <v>11</v>
      </c>
      <c r="G61" s="699" t="s">
        <v>552</v>
      </c>
      <c r="H61" s="699" t="s">
        <v>145</v>
      </c>
      <c r="I61" s="650">
        <v>0</v>
      </c>
      <c r="J61" s="698" t="s">
        <v>550</v>
      </c>
      <c r="K61" s="459">
        <v>0.1</v>
      </c>
      <c r="L61" s="132" t="s">
        <v>22</v>
      </c>
      <c r="M61" s="133">
        <v>0.5</v>
      </c>
      <c r="N61" s="460">
        <v>1</v>
      </c>
      <c r="O61" s="133">
        <v>1</v>
      </c>
      <c r="P61" s="134">
        <v>1</v>
      </c>
      <c r="Q61" s="6">
        <f t="shared" si="58"/>
        <v>0.05</v>
      </c>
      <c r="R61" s="6">
        <f t="shared" si="59"/>
        <v>0.1</v>
      </c>
      <c r="S61" s="6">
        <f t="shared" si="60"/>
        <v>0.1</v>
      </c>
      <c r="T61" s="6">
        <f t="shared" si="61"/>
        <v>0.1</v>
      </c>
      <c r="U61" s="49">
        <f t="shared" si="62"/>
        <v>0.1</v>
      </c>
      <c r="V61" s="675">
        <v>0</v>
      </c>
      <c r="W61" s="675">
        <v>0</v>
      </c>
      <c r="X61" s="675">
        <v>0</v>
      </c>
      <c r="Y61" s="675">
        <v>0</v>
      </c>
      <c r="Z61" s="665"/>
      <c r="AA61" s="694" t="s">
        <v>149</v>
      </c>
      <c r="AB61" s="665"/>
      <c r="AC61" s="668"/>
      <c r="AW61" s="7"/>
      <c r="AX61" s="7"/>
      <c r="AY61" s="7"/>
      <c r="AZ61" s="7"/>
      <c r="BA61" s="7"/>
      <c r="BB61" s="7"/>
      <c r="BC61" s="7"/>
      <c r="BD61" s="7"/>
      <c r="BE61" s="7"/>
      <c r="BF61" s="7"/>
      <c r="BG61" s="7"/>
      <c r="BH61" s="7"/>
      <c r="BI61" s="7"/>
      <c r="BJ61" s="7"/>
      <c r="BK61" s="7"/>
      <c r="BL61" s="7"/>
      <c r="BM61" s="7"/>
    </row>
    <row r="62" spans="1:65" s="13" customFormat="1" ht="38.450000000000003" customHeight="1">
      <c r="A62" s="787"/>
      <c r="B62" s="790"/>
      <c r="C62" s="706"/>
      <c r="D62" s="810"/>
      <c r="E62" s="703"/>
      <c r="F62" s="705"/>
      <c r="G62" s="699"/>
      <c r="H62" s="699"/>
      <c r="I62" s="650"/>
      <c r="J62" s="698"/>
      <c r="K62" s="135">
        <v>0.1</v>
      </c>
      <c r="L62" s="136" t="s">
        <v>23</v>
      </c>
      <c r="M62" s="137">
        <v>0</v>
      </c>
      <c r="N62" s="137">
        <v>0</v>
      </c>
      <c r="O62" s="137">
        <v>0</v>
      </c>
      <c r="P62" s="138">
        <v>0</v>
      </c>
      <c r="Q62" s="58">
        <f>+SUM(M62:M62)*K61</f>
        <v>0</v>
      </c>
      <c r="R62" s="58">
        <f t="shared" si="59"/>
        <v>0</v>
      </c>
      <c r="S62" s="58">
        <f t="shared" si="60"/>
        <v>0</v>
      </c>
      <c r="T62" s="58">
        <f t="shared" si="61"/>
        <v>0</v>
      </c>
      <c r="U62" s="59">
        <f t="shared" si="62"/>
        <v>0</v>
      </c>
      <c r="V62" s="671"/>
      <c r="W62" s="671"/>
      <c r="X62" s="671"/>
      <c r="Y62" s="671"/>
      <c r="Z62" s="665"/>
      <c r="AA62" s="695"/>
      <c r="AB62" s="665"/>
      <c r="AC62" s="668"/>
      <c r="AW62" s="7"/>
      <c r="AX62" s="7"/>
      <c r="AY62" s="7"/>
      <c r="AZ62" s="7"/>
      <c r="BA62" s="7"/>
      <c r="BB62" s="7"/>
      <c r="BC62" s="7"/>
      <c r="BD62" s="7"/>
      <c r="BE62" s="7"/>
      <c r="BF62" s="7"/>
      <c r="BG62" s="7"/>
      <c r="BH62" s="7"/>
      <c r="BI62" s="7"/>
      <c r="BJ62" s="7"/>
      <c r="BK62" s="7"/>
      <c r="BL62" s="7"/>
      <c r="BM62" s="7"/>
    </row>
    <row r="63" spans="1:65" s="13" customFormat="1" ht="34.15" customHeight="1">
      <c r="A63" s="787"/>
      <c r="B63" s="790"/>
      <c r="C63" s="706"/>
      <c r="D63" s="810"/>
      <c r="E63" s="703"/>
      <c r="F63" s="705"/>
      <c r="G63" s="699"/>
      <c r="H63" s="699"/>
      <c r="I63" s="650"/>
      <c r="J63" s="696" t="s">
        <v>551</v>
      </c>
      <c r="K63" s="461">
        <v>0.1</v>
      </c>
      <c r="L63" s="132" t="s">
        <v>22</v>
      </c>
      <c r="M63" s="462">
        <v>0</v>
      </c>
      <c r="N63" s="462">
        <v>1</v>
      </c>
      <c r="O63" s="462">
        <v>1</v>
      </c>
      <c r="P63" s="463">
        <v>1</v>
      </c>
      <c r="Q63" s="6">
        <f t="shared" si="58"/>
        <v>0</v>
      </c>
      <c r="R63" s="6">
        <f t="shared" si="59"/>
        <v>0.1</v>
      </c>
      <c r="S63" s="6">
        <f t="shared" si="60"/>
        <v>0.1</v>
      </c>
      <c r="T63" s="6">
        <f t="shared" si="61"/>
        <v>0.1</v>
      </c>
      <c r="U63" s="49">
        <f t="shared" si="62"/>
        <v>0.1</v>
      </c>
      <c r="V63" s="671"/>
      <c r="W63" s="671"/>
      <c r="X63" s="671"/>
      <c r="Y63" s="671"/>
      <c r="Z63" s="665"/>
      <c r="AA63" s="695"/>
      <c r="AB63" s="665"/>
      <c r="AC63" s="668"/>
      <c r="AW63" s="7"/>
      <c r="AX63" s="7"/>
      <c r="AY63" s="7"/>
      <c r="AZ63" s="7"/>
      <c r="BA63" s="7"/>
      <c r="BB63" s="7"/>
      <c r="BC63" s="7"/>
      <c r="BD63" s="7"/>
      <c r="BE63" s="7"/>
      <c r="BF63" s="7"/>
      <c r="BG63" s="7"/>
      <c r="BH63" s="7"/>
      <c r="BI63" s="7"/>
      <c r="BJ63" s="7"/>
      <c r="BK63" s="7"/>
      <c r="BL63" s="7"/>
      <c r="BM63" s="7"/>
    </row>
    <row r="64" spans="1:65" s="13" customFormat="1" ht="25.9" customHeight="1">
      <c r="A64" s="787"/>
      <c r="B64" s="790"/>
      <c r="C64" s="706"/>
      <c r="D64" s="810"/>
      <c r="E64" s="703"/>
      <c r="F64" s="705"/>
      <c r="G64" s="699"/>
      <c r="H64" s="699"/>
      <c r="I64" s="650"/>
      <c r="J64" s="697"/>
      <c r="K64" s="135">
        <v>0.1</v>
      </c>
      <c r="L64" s="136" t="s">
        <v>23</v>
      </c>
      <c r="M64" s="137">
        <v>0</v>
      </c>
      <c r="N64" s="137">
        <v>0</v>
      </c>
      <c r="O64" s="137">
        <v>0</v>
      </c>
      <c r="P64" s="138">
        <v>0</v>
      </c>
      <c r="Q64" s="58">
        <f>+SUM(M64:M64)*K63</f>
        <v>0</v>
      </c>
      <c r="R64" s="58">
        <f t="shared" si="59"/>
        <v>0</v>
      </c>
      <c r="S64" s="58">
        <f t="shared" si="60"/>
        <v>0</v>
      </c>
      <c r="T64" s="58">
        <f t="shared" si="61"/>
        <v>0</v>
      </c>
      <c r="U64" s="59">
        <f t="shared" si="62"/>
        <v>0</v>
      </c>
      <c r="V64" s="671"/>
      <c r="W64" s="671"/>
      <c r="X64" s="671"/>
      <c r="Y64" s="671"/>
      <c r="Z64" s="665"/>
      <c r="AA64" s="695"/>
      <c r="AB64" s="665"/>
      <c r="AC64" s="668"/>
      <c r="AW64" s="7"/>
      <c r="AX64" s="7"/>
      <c r="AY64" s="7"/>
      <c r="AZ64" s="7"/>
      <c r="BA64" s="7"/>
      <c r="BB64" s="7"/>
      <c r="BC64" s="7"/>
      <c r="BD64" s="7"/>
      <c r="BE64" s="7"/>
      <c r="BF64" s="7"/>
      <c r="BG64" s="7"/>
      <c r="BH64" s="7"/>
      <c r="BI64" s="7"/>
      <c r="BJ64" s="7"/>
      <c r="BK64" s="7"/>
      <c r="BL64" s="7"/>
      <c r="BM64" s="7"/>
    </row>
    <row r="65" spans="1:65" s="13" customFormat="1" ht="31.9" customHeight="1">
      <c r="A65" s="787"/>
      <c r="B65" s="790"/>
      <c r="C65" s="706"/>
      <c r="D65" s="810"/>
      <c r="E65" s="703"/>
      <c r="F65" s="705"/>
      <c r="G65" s="699"/>
      <c r="H65" s="699"/>
      <c r="I65" s="650"/>
      <c r="J65" s="698" t="s">
        <v>1043</v>
      </c>
      <c r="K65" s="459">
        <v>0.6</v>
      </c>
      <c r="L65" s="132" t="s">
        <v>22</v>
      </c>
      <c r="M65" s="133">
        <v>0</v>
      </c>
      <c r="N65" s="133">
        <v>0</v>
      </c>
      <c r="O65" s="133">
        <v>0.7</v>
      </c>
      <c r="P65" s="134">
        <v>1</v>
      </c>
      <c r="Q65" s="6">
        <f>+SUM(M65:M65)*K65</f>
        <v>0</v>
      </c>
      <c r="R65" s="6">
        <f>+SUM(N65:N65)*K65</f>
        <v>0</v>
      </c>
      <c r="S65" s="6">
        <f>+SUM(O65:O65)*K65</f>
        <v>0.42</v>
      </c>
      <c r="T65" s="6">
        <f>+SUM(P65:P65)*K65</f>
        <v>0.6</v>
      </c>
      <c r="U65" s="49">
        <f>+MAX(Q65:T65)</f>
        <v>0.6</v>
      </c>
      <c r="V65" s="671"/>
      <c r="W65" s="671"/>
      <c r="X65" s="671"/>
      <c r="Y65" s="671"/>
      <c r="Z65" s="665"/>
      <c r="AA65" s="695"/>
      <c r="AB65" s="665"/>
      <c r="AC65" s="668"/>
      <c r="AW65" s="7"/>
      <c r="AX65" s="7"/>
      <c r="AY65" s="7"/>
      <c r="AZ65" s="7"/>
      <c r="BA65" s="7"/>
      <c r="BB65" s="7"/>
      <c r="BC65" s="7"/>
      <c r="BD65" s="7"/>
      <c r="BE65" s="7"/>
      <c r="BF65" s="7"/>
      <c r="BG65" s="7"/>
      <c r="BH65" s="7"/>
      <c r="BI65" s="7"/>
      <c r="BJ65" s="7"/>
      <c r="BK65" s="7"/>
      <c r="BL65" s="7"/>
      <c r="BM65" s="7"/>
    </row>
    <row r="66" spans="1:65" s="13" customFormat="1" ht="32.450000000000003" customHeight="1">
      <c r="A66" s="787"/>
      <c r="B66" s="790"/>
      <c r="C66" s="706"/>
      <c r="D66" s="810"/>
      <c r="E66" s="703"/>
      <c r="F66" s="705"/>
      <c r="G66" s="699"/>
      <c r="H66" s="699"/>
      <c r="I66" s="650"/>
      <c r="J66" s="698"/>
      <c r="K66" s="135">
        <v>0.6</v>
      </c>
      <c r="L66" s="136" t="s">
        <v>23</v>
      </c>
      <c r="M66" s="137">
        <v>0</v>
      </c>
      <c r="N66" s="137">
        <v>0</v>
      </c>
      <c r="O66" s="137">
        <v>0</v>
      </c>
      <c r="P66" s="138">
        <v>0</v>
      </c>
      <c r="Q66" s="58">
        <f>+SUM(M66:M66)*K65</f>
        <v>0</v>
      </c>
      <c r="R66" s="58">
        <f>+SUM(N66:N66)*K66</f>
        <v>0</v>
      </c>
      <c r="S66" s="58">
        <f>+SUM(O66:O66)*K66</f>
        <v>0</v>
      </c>
      <c r="T66" s="58">
        <f>+SUM(P66:P66)*K66</f>
        <v>0</v>
      </c>
      <c r="U66" s="59">
        <f>+MAX(Q66:T66)</f>
        <v>0</v>
      </c>
      <c r="V66" s="671"/>
      <c r="W66" s="671"/>
      <c r="X66" s="671"/>
      <c r="Y66" s="671"/>
      <c r="Z66" s="665"/>
      <c r="AA66" s="695"/>
      <c r="AB66" s="665"/>
      <c r="AC66" s="668"/>
      <c r="AW66" s="7"/>
      <c r="AX66" s="7"/>
      <c r="AY66" s="7"/>
      <c r="AZ66" s="7"/>
      <c r="BA66" s="7"/>
      <c r="BB66" s="7"/>
      <c r="BC66" s="7"/>
      <c r="BD66" s="7"/>
      <c r="BE66" s="7"/>
      <c r="BF66" s="7"/>
      <c r="BG66" s="7"/>
      <c r="BH66" s="7"/>
      <c r="BI66" s="7"/>
      <c r="BJ66" s="7"/>
      <c r="BK66" s="7"/>
      <c r="BL66" s="7"/>
      <c r="BM66" s="7"/>
    </row>
    <row r="67" spans="1:65" s="13" customFormat="1" ht="35.450000000000003" customHeight="1">
      <c r="A67" s="787"/>
      <c r="B67" s="790"/>
      <c r="C67" s="706"/>
      <c r="D67" s="810"/>
      <c r="E67" s="703"/>
      <c r="F67" s="705"/>
      <c r="G67" s="699"/>
      <c r="H67" s="699"/>
      <c r="I67" s="650"/>
      <c r="J67" s="696" t="s">
        <v>1042</v>
      </c>
      <c r="K67" s="459">
        <v>0.2</v>
      </c>
      <c r="L67" s="132" t="s">
        <v>22</v>
      </c>
      <c r="M67" s="133">
        <v>0</v>
      </c>
      <c r="N67" s="133">
        <v>0</v>
      </c>
      <c r="O67" s="133">
        <v>0</v>
      </c>
      <c r="P67" s="134">
        <v>1</v>
      </c>
      <c r="Q67" s="6">
        <f t="shared" si="58"/>
        <v>0</v>
      </c>
      <c r="R67" s="6">
        <f t="shared" si="59"/>
        <v>0</v>
      </c>
      <c r="S67" s="6">
        <f t="shared" si="60"/>
        <v>0</v>
      </c>
      <c r="T67" s="6">
        <f t="shared" si="61"/>
        <v>0.2</v>
      </c>
      <c r="U67" s="49">
        <f t="shared" si="62"/>
        <v>0.2</v>
      </c>
      <c r="V67" s="671"/>
      <c r="W67" s="671"/>
      <c r="X67" s="671"/>
      <c r="Y67" s="671"/>
      <c r="Z67" s="665"/>
      <c r="AA67" s="695"/>
      <c r="AB67" s="665"/>
      <c r="AC67" s="668"/>
      <c r="AW67" s="7"/>
      <c r="AX67" s="7"/>
      <c r="AY67" s="7"/>
      <c r="AZ67" s="7"/>
      <c r="BA67" s="7"/>
      <c r="BB67" s="7"/>
      <c r="BC67" s="7"/>
      <c r="BD67" s="7"/>
      <c r="BE67" s="7"/>
      <c r="BF67" s="7"/>
      <c r="BG67" s="7"/>
      <c r="BH67" s="7"/>
      <c r="BI67" s="7"/>
      <c r="BJ67" s="7"/>
      <c r="BK67" s="7"/>
      <c r="BL67" s="7"/>
      <c r="BM67" s="7"/>
    </row>
    <row r="68" spans="1:65" s="13" customFormat="1" ht="53.25" customHeight="1">
      <c r="A68" s="787"/>
      <c r="B68" s="790"/>
      <c r="C68" s="706"/>
      <c r="D68" s="810"/>
      <c r="E68" s="703"/>
      <c r="F68" s="705"/>
      <c r="G68" s="699"/>
      <c r="H68" s="699"/>
      <c r="I68" s="650"/>
      <c r="J68" s="697"/>
      <c r="K68" s="135">
        <v>0.2</v>
      </c>
      <c r="L68" s="136" t="s">
        <v>23</v>
      </c>
      <c r="M68" s="137">
        <v>0</v>
      </c>
      <c r="N68" s="137">
        <v>0.05</v>
      </c>
      <c r="O68" s="137">
        <v>0</v>
      </c>
      <c r="P68" s="138">
        <v>0</v>
      </c>
      <c r="Q68" s="58">
        <f t="shared" si="58"/>
        <v>0</v>
      </c>
      <c r="R68" s="58">
        <f t="shared" si="59"/>
        <v>1.0000000000000002E-2</v>
      </c>
      <c r="S68" s="58">
        <f t="shared" si="60"/>
        <v>0</v>
      </c>
      <c r="T68" s="58">
        <f t="shared" si="61"/>
        <v>0</v>
      </c>
      <c r="U68" s="59">
        <f t="shared" si="62"/>
        <v>1.0000000000000002E-2</v>
      </c>
      <c r="V68" s="672"/>
      <c r="W68" s="672"/>
      <c r="X68" s="672"/>
      <c r="Y68" s="672"/>
      <c r="Z68" s="665"/>
      <c r="AA68" s="695"/>
      <c r="AB68" s="665"/>
      <c r="AC68" s="668"/>
      <c r="AW68" s="7"/>
      <c r="AX68" s="7"/>
      <c r="AY68" s="7"/>
      <c r="AZ68" s="7"/>
      <c r="BA68" s="7"/>
      <c r="BB68" s="7"/>
      <c r="BC68" s="7"/>
      <c r="BD68" s="7"/>
      <c r="BE68" s="7"/>
      <c r="BF68" s="7"/>
      <c r="BG68" s="7"/>
      <c r="BH68" s="7"/>
      <c r="BI68" s="7"/>
      <c r="BJ68" s="7"/>
      <c r="BK68" s="7"/>
      <c r="BL68" s="7"/>
      <c r="BM68" s="7"/>
    </row>
    <row r="69" spans="1:65" s="13" customFormat="1" ht="33" customHeight="1">
      <c r="A69" s="787"/>
      <c r="B69" s="790"/>
      <c r="C69" s="683" t="s">
        <v>150</v>
      </c>
      <c r="D69" s="685" t="s">
        <v>151</v>
      </c>
      <c r="E69" s="642" t="s">
        <v>1044</v>
      </c>
      <c r="F69" s="688">
        <v>12</v>
      </c>
      <c r="G69" s="690" t="s">
        <v>1047</v>
      </c>
      <c r="H69" s="647" t="s">
        <v>676</v>
      </c>
      <c r="I69" s="651">
        <f>+MAX(V69:Y72)</f>
        <v>0</v>
      </c>
      <c r="J69" s="681" t="s">
        <v>1048</v>
      </c>
      <c r="K69" s="150">
        <v>0</v>
      </c>
      <c r="L69" s="143" t="s">
        <v>22</v>
      </c>
      <c r="M69" s="133">
        <v>0</v>
      </c>
      <c r="N69" s="144">
        <v>0</v>
      </c>
      <c r="O69" s="144">
        <v>0</v>
      </c>
      <c r="P69" s="148">
        <v>0</v>
      </c>
      <c r="Q69" s="6">
        <f t="shared" si="58"/>
        <v>0</v>
      </c>
      <c r="R69" s="6">
        <f t="shared" si="59"/>
        <v>0</v>
      </c>
      <c r="S69" s="6">
        <f t="shared" si="60"/>
        <v>0</v>
      </c>
      <c r="T69" s="6">
        <f t="shared" si="61"/>
        <v>0</v>
      </c>
      <c r="U69" s="49">
        <f>+MAX(Q69:T69)</f>
        <v>0</v>
      </c>
      <c r="V69" s="675">
        <f>+Q70+Q72</f>
        <v>0</v>
      </c>
      <c r="W69" s="675">
        <f>+R70+R72</f>
        <v>0</v>
      </c>
      <c r="X69" s="675">
        <f>+S70+S72</f>
        <v>0</v>
      </c>
      <c r="Y69" s="675">
        <f>+T70+T72</f>
        <v>0</v>
      </c>
      <c r="Z69" s="665"/>
      <c r="AA69" s="664" t="s">
        <v>344</v>
      </c>
      <c r="AB69" s="665"/>
      <c r="AC69" s="668"/>
      <c r="AW69" s="7"/>
      <c r="AX69" s="7"/>
      <c r="AY69" s="7"/>
      <c r="AZ69" s="7"/>
      <c r="BA69" s="7"/>
      <c r="BB69" s="7"/>
      <c r="BC69" s="7"/>
      <c r="BD69" s="7"/>
      <c r="BE69" s="7"/>
      <c r="BF69" s="7"/>
      <c r="BG69" s="7"/>
      <c r="BH69" s="7"/>
      <c r="BI69" s="7"/>
      <c r="BJ69" s="7"/>
      <c r="BK69" s="7"/>
      <c r="BL69" s="7"/>
      <c r="BM69" s="7"/>
    </row>
    <row r="70" spans="1:65" s="13" customFormat="1" ht="28.9" customHeight="1">
      <c r="A70" s="787"/>
      <c r="B70" s="790"/>
      <c r="C70" s="683"/>
      <c r="D70" s="685"/>
      <c r="E70" s="687"/>
      <c r="F70" s="689"/>
      <c r="G70" s="691"/>
      <c r="H70" s="648"/>
      <c r="I70" s="673"/>
      <c r="J70" s="682"/>
      <c r="K70" s="135">
        <v>0</v>
      </c>
      <c r="L70" s="151" t="s">
        <v>23</v>
      </c>
      <c r="M70" s="152">
        <v>0</v>
      </c>
      <c r="N70" s="152">
        <v>0</v>
      </c>
      <c r="O70" s="152">
        <v>0</v>
      </c>
      <c r="P70" s="153">
        <v>0</v>
      </c>
      <c r="Q70" s="73">
        <f t="shared" si="58"/>
        <v>0</v>
      </c>
      <c r="R70" s="73">
        <f t="shared" si="59"/>
        <v>0</v>
      </c>
      <c r="S70" s="73">
        <f t="shared" si="60"/>
        <v>0</v>
      </c>
      <c r="T70" s="73">
        <f t="shared" si="61"/>
        <v>0</v>
      </c>
      <c r="U70" s="72">
        <f t="shared" si="62"/>
        <v>0</v>
      </c>
      <c r="V70" s="671"/>
      <c r="W70" s="671"/>
      <c r="X70" s="671"/>
      <c r="Y70" s="671"/>
      <c r="Z70" s="665"/>
      <c r="AA70" s="665"/>
      <c r="AB70" s="665"/>
      <c r="AC70" s="668"/>
      <c r="AW70" s="7"/>
      <c r="AX70" s="7"/>
      <c r="AY70" s="7"/>
      <c r="AZ70" s="7"/>
      <c r="BA70" s="7"/>
      <c r="BB70" s="7"/>
      <c r="BC70" s="7"/>
      <c r="BD70" s="7"/>
      <c r="BE70" s="7"/>
      <c r="BF70" s="7"/>
      <c r="BG70" s="7"/>
      <c r="BH70" s="7"/>
      <c r="BI70" s="7"/>
      <c r="BJ70" s="7"/>
      <c r="BK70" s="7"/>
      <c r="BL70" s="7"/>
      <c r="BM70" s="7"/>
    </row>
    <row r="71" spans="1:65" s="13" customFormat="1" ht="26.45" customHeight="1">
      <c r="A71" s="787"/>
      <c r="B71" s="790"/>
      <c r="C71" s="683"/>
      <c r="D71" s="685"/>
      <c r="E71" s="687"/>
      <c r="F71" s="689"/>
      <c r="G71" s="691"/>
      <c r="H71" s="648"/>
      <c r="I71" s="673"/>
      <c r="J71" s="681" t="s">
        <v>1049</v>
      </c>
      <c r="K71" s="154">
        <v>0</v>
      </c>
      <c r="L71" s="143" t="s">
        <v>22</v>
      </c>
      <c r="M71" s="133">
        <v>0</v>
      </c>
      <c r="N71" s="141">
        <v>0</v>
      </c>
      <c r="O71" s="141">
        <v>0</v>
      </c>
      <c r="P71" s="142">
        <v>0</v>
      </c>
      <c r="Q71" s="6">
        <f t="shared" si="58"/>
        <v>0</v>
      </c>
      <c r="R71" s="6">
        <f t="shared" si="59"/>
        <v>0</v>
      </c>
      <c r="S71" s="6">
        <f t="shared" ref="S71:S80" si="63">+SUM(O71:O71)*K71</f>
        <v>0</v>
      </c>
      <c r="T71" s="6">
        <f t="shared" ref="T71:T80" si="64">+SUM(P71:P71)*K71</f>
        <v>0</v>
      </c>
      <c r="U71" s="49">
        <f t="shared" ref="U71:U80" si="65">+MAX(Q71:T71)</f>
        <v>0</v>
      </c>
      <c r="V71" s="671"/>
      <c r="W71" s="671"/>
      <c r="X71" s="671"/>
      <c r="Y71" s="671"/>
      <c r="Z71" s="665"/>
      <c r="AA71" s="665"/>
      <c r="AB71" s="665"/>
      <c r="AC71" s="140"/>
      <c r="AW71" s="7"/>
      <c r="AX71" s="7"/>
      <c r="AY71" s="7"/>
      <c r="AZ71" s="7"/>
      <c r="BA71" s="7"/>
      <c r="BB71" s="7"/>
      <c r="BC71" s="7"/>
      <c r="BD71" s="7"/>
      <c r="BE71" s="7"/>
      <c r="BF71" s="7"/>
      <c r="BG71" s="7"/>
      <c r="BH71" s="7"/>
      <c r="BI71" s="7"/>
      <c r="BJ71" s="7"/>
      <c r="BK71" s="7"/>
      <c r="BL71" s="7"/>
      <c r="BM71" s="7"/>
    </row>
    <row r="72" spans="1:65" s="13" customFormat="1" ht="36.75" customHeight="1">
      <c r="A72" s="787"/>
      <c r="B72" s="790"/>
      <c r="C72" s="683"/>
      <c r="D72" s="685"/>
      <c r="E72" s="643"/>
      <c r="F72" s="689"/>
      <c r="G72" s="692"/>
      <c r="H72" s="693"/>
      <c r="I72" s="674"/>
      <c r="J72" s="682"/>
      <c r="K72" s="135">
        <v>0</v>
      </c>
      <c r="L72" s="136" t="s">
        <v>23</v>
      </c>
      <c r="M72" s="137">
        <v>0</v>
      </c>
      <c r="N72" s="137">
        <v>0</v>
      </c>
      <c r="O72" s="137">
        <v>0</v>
      </c>
      <c r="P72" s="138">
        <v>0</v>
      </c>
      <c r="Q72" s="58">
        <f t="shared" si="58"/>
        <v>0</v>
      </c>
      <c r="R72" s="58">
        <f t="shared" si="59"/>
        <v>0</v>
      </c>
      <c r="S72" s="58">
        <f t="shared" si="63"/>
        <v>0</v>
      </c>
      <c r="T72" s="58">
        <f t="shared" si="64"/>
        <v>0</v>
      </c>
      <c r="U72" s="60">
        <f t="shared" si="65"/>
        <v>0</v>
      </c>
      <c r="V72" s="672"/>
      <c r="W72" s="672"/>
      <c r="X72" s="672"/>
      <c r="Y72" s="672"/>
      <c r="Z72" s="665"/>
      <c r="AA72" s="665"/>
      <c r="AB72" s="665"/>
      <c r="AC72" s="140"/>
      <c r="AW72" s="7"/>
      <c r="AX72" s="7"/>
      <c r="AY72" s="7"/>
      <c r="AZ72" s="7"/>
      <c r="BA72" s="7"/>
      <c r="BB72" s="7"/>
      <c r="BC72" s="7"/>
      <c r="BD72" s="7"/>
      <c r="BE72" s="7"/>
      <c r="BF72" s="7"/>
      <c r="BG72" s="7"/>
      <c r="BH72" s="7"/>
      <c r="BI72" s="7"/>
      <c r="BJ72" s="7"/>
      <c r="BK72" s="7"/>
      <c r="BL72" s="7"/>
      <c r="BM72" s="7"/>
    </row>
    <row r="73" spans="1:65" s="13" customFormat="1" ht="32.450000000000003" customHeight="1">
      <c r="A73" s="787"/>
      <c r="B73" s="790"/>
      <c r="C73" s="683"/>
      <c r="D73" s="685"/>
      <c r="E73" s="642" t="s">
        <v>1046</v>
      </c>
      <c r="F73" s="804">
        <v>13</v>
      </c>
      <c r="G73" s="807" t="s">
        <v>1045</v>
      </c>
      <c r="H73" s="807" t="s">
        <v>676</v>
      </c>
      <c r="I73" s="676">
        <f>+MAX(V79:Y80)</f>
        <v>0</v>
      </c>
      <c r="J73" s="700" t="s">
        <v>677</v>
      </c>
      <c r="K73" s="404">
        <v>0.1</v>
      </c>
      <c r="L73" s="143" t="s">
        <v>22</v>
      </c>
      <c r="M73" s="406">
        <v>1</v>
      </c>
      <c r="N73" s="406">
        <v>1</v>
      </c>
      <c r="O73" s="406">
        <v>1</v>
      </c>
      <c r="P73" s="407">
        <v>1</v>
      </c>
      <c r="Q73" s="6">
        <f t="shared" ref="Q73" si="66">+SUM(M73:M73)*K73</f>
        <v>0.1</v>
      </c>
      <c r="R73" s="6">
        <f t="shared" ref="R73" si="67">+SUM(N73:N73)*K73</f>
        <v>0.1</v>
      </c>
      <c r="S73" s="6">
        <f t="shared" si="63"/>
        <v>0.1</v>
      </c>
      <c r="T73" s="6">
        <f t="shared" si="64"/>
        <v>0.1</v>
      </c>
      <c r="U73" s="49">
        <f t="shared" si="65"/>
        <v>0.1</v>
      </c>
      <c r="V73" s="341"/>
      <c r="W73" s="341"/>
      <c r="X73" s="341"/>
      <c r="Y73" s="341"/>
      <c r="Z73" s="665"/>
      <c r="AA73" s="665"/>
      <c r="AB73" s="665"/>
      <c r="AC73" s="140"/>
      <c r="AW73" s="7"/>
      <c r="AX73" s="7"/>
      <c r="AY73" s="7"/>
      <c r="AZ73" s="7"/>
      <c r="BA73" s="7"/>
      <c r="BB73" s="7"/>
      <c r="BC73" s="7"/>
      <c r="BD73" s="7"/>
      <c r="BE73" s="7"/>
      <c r="BF73" s="7"/>
      <c r="BG73" s="7"/>
      <c r="BH73" s="7"/>
      <c r="BI73" s="7"/>
      <c r="BJ73" s="7"/>
      <c r="BK73" s="7"/>
      <c r="BL73" s="7"/>
      <c r="BM73" s="7"/>
    </row>
    <row r="74" spans="1:65" s="13" customFormat="1" ht="32.450000000000003" customHeight="1">
      <c r="A74" s="787"/>
      <c r="B74" s="790"/>
      <c r="C74" s="683"/>
      <c r="D74" s="685"/>
      <c r="E74" s="687"/>
      <c r="F74" s="805"/>
      <c r="G74" s="808"/>
      <c r="H74" s="808"/>
      <c r="I74" s="677"/>
      <c r="J74" s="701"/>
      <c r="K74" s="403">
        <v>0.1</v>
      </c>
      <c r="L74" s="136" t="s">
        <v>23</v>
      </c>
      <c r="M74" s="137">
        <v>0</v>
      </c>
      <c r="N74" s="137">
        <v>0</v>
      </c>
      <c r="O74" s="137">
        <v>0</v>
      </c>
      <c r="P74" s="138">
        <v>0</v>
      </c>
      <c r="Q74" s="58">
        <f t="shared" ref="Q74:Q75" si="68">+SUM(M74:M74)*K74</f>
        <v>0</v>
      </c>
      <c r="R74" s="58">
        <f t="shared" ref="R74:R75" si="69">+SUM(N74:N74)*K74</f>
        <v>0</v>
      </c>
      <c r="S74" s="58">
        <f t="shared" si="63"/>
        <v>0</v>
      </c>
      <c r="T74" s="58">
        <f t="shared" si="64"/>
        <v>0</v>
      </c>
      <c r="U74" s="60">
        <f t="shared" si="65"/>
        <v>0</v>
      </c>
      <c r="V74" s="341"/>
      <c r="W74" s="341"/>
      <c r="X74" s="341"/>
      <c r="Y74" s="341"/>
      <c r="Z74" s="665"/>
      <c r="AA74" s="665"/>
      <c r="AB74" s="665"/>
      <c r="AC74" s="140"/>
      <c r="AW74" s="7"/>
      <c r="AX74" s="7"/>
      <c r="AY74" s="7"/>
      <c r="AZ74" s="7"/>
      <c r="BA74" s="7"/>
      <c r="BB74" s="7"/>
      <c r="BC74" s="7"/>
      <c r="BD74" s="7"/>
      <c r="BE74" s="7"/>
      <c r="BF74" s="7"/>
      <c r="BG74" s="7"/>
      <c r="BH74" s="7"/>
      <c r="BI74" s="7"/>
      <c r="BJ74" s="7"/>
      <c r="BK74" s="7"/>
      <c r="BL74" s="7"/>
      <c r="BM74" s="7"/>
    </row>
    <row r="75" spans="1:65" s="13" customFormat="1" ht="32.450000000000003" customHeight="1">
      <c r="A75" s="787"/>
      <c r="B75" s="790"/>
      <c r="C75" s="683"/>
      <c r="D75" s="685"/>
      <c r="E75" s="687"/>
      <c r="F75" s="805"/>
      <c r="G75" s="808"/>
      <c r="H75" s="808"/>
      <c r="I75" s="677"/>
      <c r="J75" s="669" t="s">
        <v>678</v>
      </c>
      <c r="K75" s="404">
        <v>0.3</v>
      </c>
      <c r="L75" s="143" t="s">
        <v>22</v>
      </c>
      <c r="M75" s="406">
        <v>0</v>
      </c>
      <c r="N75" s="406">
        <v>1</v>
      </c>
      <c r="O75" s="406">
        <v>1</v>
      </c>
      <c r="P75" s="407">
        <v>1</v>
      </c>
      <c r="Q75" s="6">
        <f t="shared" si="68"/>
        <v>0</v>
      </c>
      <c r="R75" s="6">
        <f t="shared" si="69"/>
        <v>0.3</v>
      </c>
      <c r="S75" s="6">
        <f t="shared" si="63"/>
        <v>0.3</v>
      </c>
      <c r="T75" s="6">
        <f t="shared" si="64"/>
        <v>0.3</v>
      </c>
      <c r="U75" s="49">
        <f t="shared" si="65"/>
        <v>0.3</v>
      </c>
      <c r="V75" s="341"/>
      <c r="W75" s="341"/>
      <c r="X75" s="341"/>
      <c r="Y75" s="341"/>
      <c r="Z75" s="665"/>
      <c r="AA75" s="665"/>
      <c r="AB75" s="665"/>
      <c r="AC75" s="140"/>
      <c r="AW75" s="7"/>
      <c r="AX75" s="7"/>
      <c r="AY75" s="7"/>
      <c r="AZ75" s="7"/>
      <c r="BA75" s="7"/>
      <c r="BB75" s="7"/>
      <c r="BC75" s="7"/>
      <c r="BD75" s="7"/>
      <c r="BE75" s="7"/>
      <c r="BF75" s="7"/>
      <c r="BG75" s="7"/>
      <c r="BH75" s="7"/>
      <c r="BI75" s="7"/>
      <c r="BJ75" s="7"/>
      <c r="BK75" s="7"/>
      <c r="BL75" s="7"/>
      <c r="BM75" s="7"/>
    </row>
    <row r="76" spans="1:65" s="13" customFormat="1" ht="32.450000000000003" customHeight="1">
      <c r="A76" s="787"/>
      <c r="B76" s="790"/>
      <c r="C76" s="683"/>
      <c r="D76" s="685"/>
      <c r="E76" s="687"/>
      <c r="F76" s="805"/>
      <c r="G76" s="808"/>
      <c r="H76" s="808"/>
      <c r="I76" s="677"/>
      <c r="J76" s="670"/>
      <c r="K76" s="403">
        <v>0.3</v>
      </c>
      <c r="L76" s="136" t="s">
        <v>23</v>
      </c>
      <c r="M76" s="137">
        <v>0</v>
      </c>
      <c r="N76" s="137">
        <v>0</v>
      </c>
      <c r="O76" s="137">
        <v>0</v>
      </c>
      <c r="P76" s="138">
        <v>0</v>
      </c>
      <c r="Q76" s="58">
        <f t="shared" ref="Q76:Q77" si="70">+SUM(M76:M76)*K76</f>
        <v>0</v>
      </c>
      <c r="R76" s="58">
        <f t="shared" ref="R76:R77" si="71">+SUM(N76:N76)*K76</f>
        <v>0</v>
      </c>
      <c r="S76" s="58">
        <f t="shared" si="63"/>
        <v>0</v>
      </c>
      <c r="T76" s="58">
        <f t="shared" si="64"/>
        <v>0</v>
      </c>
      <c r="U76" s="60">
        <f t="shared" si="65"/>
        <v>0</v>
      </c>
      <c r="V76" s="341"/>
      <c r="W76" s="341"/>
      <c r="X76" s="341"/>
      <c r="Y76" s="341"/>
      <c r="Z76" s="665"/>
      <c r="AA76" s="665"/>
      <c r="AB76" s="665"/>
      <c r="AC76" s="140"/>
      <c r="AW76" s="7"/>
      <c r="AX76" s="7"/>
      <c r="AY76" s="7"/>
      <c r="AZ76" s="7"/>
      <c r="BA76" s="7"/>
      <c r="BB76" s="7"/>
      <c r="BC76" s="7"/>
      <c r="BD76" s="7"/>
      <c r="BE76" s="7"/>
      <c r="BF76" s="7"/>
      <c r="BG76" s="7"/>
      <c r="BH76" s="7"/>
      <c r="BI76" s="7"/>
      <c r="BJ76" s="7"/>
      <c r="BK76" s="7"/>
      <c r="BL76" s="7"/>
      <c r="BM76" s="7"/>
    </row>
    <row r="77" spans="1:65" s="13" customFormat="1" ht="32.450000000000003" customHeight="1">
      <c r="A77" s="787"/>
      <c r="B77" s="790"/>
      <c r="C77" s="683"/>
      <c r="D77" s="685"/>
      <c r="E77" s="687"/>
      <c r="F77" s="805"/>
      <c r="G77" s="808"/>
      <c r="H77" s="808"/>
      <c r="I77" s="677"/>
      <c r="J77" s="669" t="s">
        <v>679</v>
      </c>
      <c r="K77" s="404">
        <v>0.2</v>
      </c>
      <c r="L77" s="143" t="s">
        <v>22</v>
      </c>
      <c r="M77" s="406">
        <v>0</v>
      </c>
      <c r="N77" s="406">
        <v>0.5</v>
      </c>
      <c r="O77" s="406">
        <v>1</v>
      </c>
      <c r="P77" s="407">
        <v>1</v>
      </c>
      <c r="Q77" s="6">
        <f t="shared" si="70"/>
        <v>0</v>
      </c>
      <c r="R77" s="6">
        <f t="shared" si="71"/>
        <v>0.1</v>
      </c>
      <c r="S77" s="6">
        <f t="shared" si="63"/>
        <v>0.2</v>
      </c>
      <c r="T77" s="6">
        <f t="shared" si="64"/>
        <v>0.2</v>
      </c>
      <c r="U77" s="49">
        <f t="shared" si="65"/>
        <v>0.2</v>
      </c>
      <c r="V77" s="341"/>
      <c r="W77" s="341"/>
      <c r="X77" s="341"/>
      <c r="Y77" s="341"/>
      <c r="Z77" s="665"/>
      <c r="AA77" s="665"/>
      <c r="AB77" s="665"/>
      <c r="AC77" s="140"/>
      <c r="AW77" s="7"/>
      <c r="AX77" s="7"/>
      <c r="AY77" s="7"/>
      <c r="AZ77" s="7"/>
      <c r="BA77" s="7"/>
      <c r="BB77" s="7"/>
      <c r="BC77" s="7"/>
      <c r="BD77" s="7"/>
      <c r="BE77" s="7"/>
      <c r="BF77" s="7"/>
      <c r="BG77" s="7"/>
      <c r="BH77" s="7"/>
      <c r="BI77" s="7"/>
      <c r="BJ77" s="7"/>
      <c r="BK77" s="7"/>
      <c r="BL77" s="7"/>
      <c r="BM77" s="7"/>
    </row>
    <row r="78" spans="1:65" s="13" customFormat="1" ht="32.450000000000003" customHeight="1">
      <c r="A78" s="787"/>
      <c r="B78" s="790"/>
      <c r="C78" s="683"/>
      <c r="D78" s="685"/>
      <c r="E78" s="687"/>
      <c r="F78" s="805"/>
      <c r="G78" s="808"/>
      <c r="H78" s="808"/>
      <c r="I78" s="677"/>
      <c r="J78" s="670"/>
      <c r="K78" s="403">
        <v>0.2</v>
      </c>
      <c r="L78" s="136" t="s">
        <v>23</v>
      </c>
      <c r="M78" s="137">
        <v>0</v>
      </c>
      <c r="N78" s="137">
        <v>0</v>
      </c>
      <c r="O78" s="137">
        <v>0</v>
      </c>
      <c r="P78" s="138">
        <v>0</v>
      </c>
      <c r="Q78" s="58">
        <f t="shared" ref="Q78" si="72">+SUM(M78:M78)*K78</f>
        <v>0</v>
      </c>
      <c r="R78" s="58">
        <f t="shared" ref="R78" si="73">+SUM(N78:N78)*K78</f>
        <v>0</v>
      </c>
      <c r="S78" s="58">
        <f t="shared" si="63"/>
        <v>0</v>
      </c>
      <c r="T78" s="58">
        <f t="shared" si="64"/>
        <v>0</v>
      </c>
      <c r="U78" s="60">
        <f t="shared" si="65"/>
        <v>0</v>
      </c>
      <c r="V78" s="341"/>
      <c r="W78" s="341"/>
      <c r="X78" s="341"/>
      <c r="Y78" s="341"/>
      <c r="Z78" s="665"/>
      <c r="AA78" s="665"/>
      <c r="AB78" s="665"/>
      <c r="AC78" s="140"/>
      <c r="AW78" s="7"/>
      <c r="AX78" s="7"/>
      <c r="AY78" s="7"/>
      <c r="AZ78" s="7"/>
      <c r="BA78" s="7"/>
      <c r="BB78" s="7"/>
      <c r="BC78" s="7"/>
      <c r="BD78" s="7"/>
      <c r="BE78" s="7"/>
      <c r="BF78" s="7"/>
      <c r="BG78" s="7"/>
      <c r="BH78" s="7"/>
      <c r="BI78" s="7"/>
      <c r="BJ78" s="7"/>
      <c r="BK78" s="7"/>
      <c r="BL78" s="7"/>
      <c r="BM78" s="7"/>
    </row>
    <row r="79" spans="1:65" s="13" customFormat="1" ht="33" customHeight="1">
      <c r="A79" s="787"/>
      <c r="B79" s="790"/>
      <c r="C79" s="683"/>
      <c r="D79" s="685"/>
      <c r="E79" s="687"/>
      <c r="F79" s="805"/>
      <c r="G79" s="808"/>
      <c r="H79" s="808"/>
      <c r="I79" s="677"/>
      <c r="J79" s="669" t="s">
        <v>680</v>
      </c>
      <c r="K79" s="405">
        <v>0.4</v>
      </c>
      <c r="L79" s="143" t="s">
        <v>22</v>
      </c>
      <c r="M79" s="133">
        <v>0</v>
      </c>
      <c r="N79" s="133">
        <v>0</v>
      </c>
      <c r="O79" s="133">
        <v>0.5</v>
      </c>
      <c r="P79" s="134">
        <v>1</v>
      </c>
      <c r="Q79" s="6">
        <f t="shared" si="58"/>
        <v>0</v>
      </c>
      <c r="R79" s="6">
        <f t="shared" si="59"/>
        <v>0</v>
      </c>
      <c r="S79" s="6">
        <f t="shared" si="63"/>
        <v>0.2</v>
      </c>
      <c r="T79" s="6">
        <f t="shared" si="64"/>
        <v>0.4</v>
      </c>
      <c r="U79" s="49">
        <f t="shared" si="65"/>
        <v>0.4</v>
      </c>
      <c r="V79" s="671">
        <f>+Q80</f>
        <v>0</v>
      </c>
      <c r="W79" s="671">
        <f>+R80</f>
        <v>0</v>
      </c>
      <c r="X79" s="671">
        <f>+S80</f>
        <v>0</v>
      </c>
      <c r="Y79" s="671">
        <f>+T80</f>
        <v>0</v>
      </c>
      <c r="Z79" s="665"/>
      <c r="AA79" s="665"/>
      <c r="AB79" s="665"/>
      <c r="AC79" s="140"/>
      <c r="AW79" s="7"/>
      <c r="AX79" s="7"/>
      <c r="AY79" s="7"/>
      <c r="AZ79" s="7"/>
      <c r="BA79" s="7"/>
      <c r="BB79" s="7"/>
      <c r="BC79" s="7"/>
      <c r="BD79" s="7"/>
      <c r="BE79" s="7"/>
      <c r="BF79" s="7"/>
      <c r="BG79" s="7"/>
      <c r="BH79" s="7"/>
      <c r="BI79" s="7"/>
      <c r="BJ79" s="7"/>
      <c r="BK79" s="7"/>
      <c r="BL79" s="7"/>
      <c r="BM79" s="7"/>
    </row>
    <row r="80" spans="1:65" s="13" customFormat="1" ht="49.5" customHeight="1" thickBot="1">
      <c r="A80" s="788"/>
      <c r="B80" s="791"/>
      <c r="C80" s="684"/>
      <c r="D80" s="686"/>
      <c r="E80" s="643"/>
      <c r="F80" s="806"/>
      <c r="G80" s="809"/>
      <c r="H80" s="809"/>
      <c r="I80" s="678"/>
      <c r="J80" s="670"/>
      <c r="K80" s="155">
        <v>0.4</v>
      </c>
      <c r="L80" s="156" t="s">
        <v>23</v>
      </c>
      <c r="M80" s="137">
        <v>0</v>
      </c>
      <c r="N80" s="137">
        <v>0</v>
      </c>
      <c r="O80" s="137">
        <v>0</v>
      </c>
      <c r="P80" s="138">
        <v>0</v>
      </c>
      <c r="Q80" s="58">
        <f t="shared" ref="Q80" si="74">+SUM(M80:M80)*K80</f>
        <v>0</v>
      </c>
      <c r="R80" s="58">
        <f t="shared" ref="R80" si="75">+SUM(N80:N80)*K80</f>
        <v>0</v>
      </c>
      <c r="S80" s="58">
        <f t="shared" si="63"/>
        <v>0</v>
      </c>
      <c r="T80" s="73">
        <f t="shared" si="64"/>
        <v>0</v>
      </c>
      <c r="U80" s="72">
        <f t="shared" si="65"/>
        <v>0</v>
      </c>
      <c r="V80" s="672"/>
      <c r="W80" s="672"/>
      <c r="X80" s="672"/>
      <c r="Y80" s="672"/>
      <c r="Z80" s="666"/>
      <c r="AA80" s="666"/>
      <c r="AB80" s="666"/>
      <c r="AC80" s="140"/>
      <c r="AW80" s="7"/>
      <c r="AX80" s="7"/>
      <c r="AY80" s="7"/>
      <c r="AZ80" s="7"/>
      <c r="BA80" s="7"/>
      <c r="BB80" s="7"/>
      <c r="BC80" s="7"/>
      <c r="BD80" s="7"/>
      <c r="BE80" s="7"/>
      <c r="BF80" s="7"/>
      <c r="BG80" s="7"/>
      <c r="BH80" s="7"/>
      <c r="BI80" s="7"/>
      <c r="BJ80" s="7"/>
      <c r="BK80" s="7"/>
      <c r="BL80" s="7"/>
      <c r="BM80" s="7"/>
    </row>
    <row r="81" spans="1:65" s="13" customFormat="1">
      <c r="B81" s="35"/>
      <c r="C81" s="35"/>
      <c r="D81" s="35"/>
      <c r="E81" s="9"/>
      <c r="F81" s="9"/>
      <c r="G81" s="9"/>
      <c r="H81" s="9"/>
      <c r="I81" s="458"/>
      <c r="J81" s="10"/>
      <c r="K81" s="157"/>
      <c r="L81" s="157"/>
      <c r="M81" s="35"/>
      <c r="N81" s="35"/>
      <c r="O81" s="35"/>
      <c r="P81" s="35"/>
      <c r="Q81" s="159">
        <v>0</v>
      </c>
      <c r="R81" s="160">
        <v>0</v>
      </c>
      <c r="S81" s="160">
        <v>0</v>
      </c>
      <c r="T81" s="160">
        <v>0</v>
      </c>
      <c r="U81" s="161">
        <v>0</v>
      </c>
      <c r="V81" s="35"/>
      <c r="W81" s="35"/>
      <c r="X81" s="35"/>
      <c r="Y81" s="35"/>
    </row>
    <row r="82" spans="1:65" s="13" customFormat="1" ht="13.5" thickBot="1">
      <c r="B82" s="35"/>
      <c r="C82" s="35"/>
      <c r="D82" s="35"/>
      <c r="E82" s="157"/>
      <c r="F82" s="157"/>
      <c r="G82" s="157"/>
      <c r="H82" s="157"/>
      <c r="I82" s="35"/>
      <c r="J82" s="158"/>
      <c r="K82" s="157"/>
      <c r="L82" s="157"/>
      <c r="M82" s="35"/>
      <c r="N82" s="35"/>
      <c r="O82" s="35"/>
      <c r="P82" s="35"/>
      <c r="Q82" s="105">
        <f>+((SUMIF($L$3:$L$80,"e",Q$3:Q$80)))/13</f>
        <v>0</v>
      </c>
      <c r="R82" s="162">
        <v>0</v>
      </c>
      <c r="S82" s="162">
        <v>0</v>
      </c>
      <c r="T82" s="162">
        <v>0</v>
      </c>
      <c r="U82" s="163">
        <v>0</v>
      </c>
      <c r="V82" s="35"/>
      <c r="W82" s="35"/>
      <c r="X82" s="35"/>
      <c r="Y82" s="35"/>
    </row>
    <row r="83" spans="1:65" s="13" customFormat="1" ht="13.5" thickBot="1">
      <c r="B83" s="35"/>
      <c r="C83" s="35"/>
      <c r="D83" s="35"/>
      <c r="E83" s="157"/>
      <c r="F83" s="157"/>
      <c r="G83" s="157"/>
      <c r="H83" s="157"/>
      <c r="I83" s="35"/>
      <c r="J83" s="158"/>
      <c r="K83" s="157"/>
      <c r="L83" s="157"/>
      <c r="M83" s="35"/>
      <c r="N83" s="35"/>
      <c r="O83" s="35"/>
      <c r="P83" s="35"/>
      <c r="Q83" s="164"/>
      <c r="R83" s="164"/>
      <c r="S83" s="164"/>
      <c r="T83" s="164"/>
      <c r="U83" s="164"/>
      <c r="V83" s="35"/>
      <c r="W83" s="35"/>
      <c r="X83" s="35"/>
      <c r="Y83" s="35"/>
    </row>
    <row r="84" spans="1:65" s="13" customFormat="1" ht="13.5" thickBot="1">
      <c r="B84" s="35"/>
      <c r="C84" s="35"/>
      <c r="D84" s="35"/>
      <c r="E84" s="157"/>
      <c r="F84" s="157"/>
      <c r="G84" s="157"/>
      <c r="H84" s="157"/>
      <c r="I84" s="35"/>
      <c r="J84" s="158"/>
      <c r="K84" s="157"/>
      <c r="L84" s="157"/>
      <c r="M84" s="35"/>
      <c r="N84" s="35"/>
      <c r="O84" s="35"/>
      <c r="P84" s="35"/>
      <c r="Q84" s="661" t="s">
        <v>113</v>
      </c>
      <c r="R84" s="662"/>
      <c r="S84" s="662"/>
      <c r="T84" s="662"/>
      <c r="U84" s="663"/>
      <c r="V84" s="35"/>
      <c r="W84" s="35"/>
      <c r="X84" s="35"/>
      <c r="Y84" s="35"/>
    </row>
    <row r="85" spans="1:65" s="13" customFormat="1" ht="13.5" thickBot="1">
      <c r="B85" s="35"/>
      <c r="C85" s="35"/>
      <c r="D85" s="35"/>
      <c r="E85" s="157"/>
      <c r="F85" s="157"/>
      <c r="G85" s="157"/>
      <c r="H85" s="157"/>
      <c r="I85" s="35"/>
      <c r="J85" s="158"/>
      <c r="K85" s="157"/>
      <c r="L85" s="157"/>
      <c r="M85" s="35"/>
      <c r="N85" s="35"/>
      <c r="O85" s="35"/>
      <c r="P85" s="35"/>
      <c r="Q85" s="165">
        <v>0</v>
      </c>
      <c r="R85" s="165">
        <v>0</v>
      </c>
      <c r="S85" s="165">
        <v>0</v>
      </c>
      <c r="T85" s="165">
        <v>0</v>
      </c>
      <c r="U85" s="165">
        <f>+R85</f>
        <v>0</v>
      </c>
      <c r="V85" s="35"/>
      <c r="W85" s="35"/>
      <c r="X85" s="35"/>
      <c r="Y85" s="35"/>
    </row>
    <row r="86" spans="1:65" s="13" customFormat="1" ht="13.5" thickBot="1">
      <c r="B86" s="35"/>
      <c r="C86" s="35"/>
      <c r="D86" s="35"/>
      <c r="E86" s="157"/>
      <c r="F86" s="157"/>
      <c r="G86" s="157"/>
      <c r="H86" s="157"/>
      <c r="I86" s="35"/>
      <c r="J86" s="158"/>
      <c r="K86" s="157"/>
      <c r="L86" s="157"/>
      <c r="M86" s="35"/>
      <c r="N86" s="35"/>
      <c r="O86" s="35"/>
      <c r="P86" s="35"/>
      <c r="Q86" s="108">
        <v>0</v>
      </c>
      <c r="R86" s="108">
        <v>0</v>
      </c>
      <c r="S86" s="108">
        <v>0</v>
      </c>
      <c r="T86" s="109">
        <v>0</v>
      </c>
      <c r="U86" s="110">
        <v>0</v>
      </c>
      <c r="V86" s="35"/>
      <c r="W86" s="35"/>
      <c r="X86" s="35"/>
      <c r="Y86" s="35"/>
    </row>
    <row r="87" spans="1:65" s="13" customFormat="1" ht="12.75">
      <c r="B87" s="35"/>
      <c r="C87" s="35"/>
      <c r="D87" s="35"/>
      <c r="E87" s="157"/>
      <c r="F87" s="157"/>
      <c r="G87" s="157"/>
      <c r="H87" s="157"/>
      <c r="I87" s="35"/>
      <c r="J87" s="158"/>
      <c r="K87" s="157"/>
      <c r="L87" s="157"/>
      <c r="M87" s="35"/>
      <c r="N87" s="35"/>
      <c r="O87" s="35"/>
      <c r="P87" s="35"/>
      <c r="Q87" s="164"/>
      <c r="R87" s="164">
        <v>0</v>
      </c>
      <c r="S87" s="164"/>
      <c r="T87" s="164"/>
      <c r="U87" s="164"/>
      <c r="V87" s="35"/>
      <c r="W87" s="35"/>
      <c r="X87" s="35"/>
      <c r="Y87" s="35"/>
    </row>
    <row r="88" spans="1:65" s="13" customFormat="1" ht="12.75">
      <c r="B88" s="35"/>
      <c r="C88" s="35"/>
      <c r="D88" s="35"/>
      <c r="E88" s="157"/>
      <c r="F88" s="157"/>
      <c r="G88" s="157"/>
      <c r="H88" s="157"/>
      <c r="I88" s="35"/>
      <c r="J88" s="158"/>
      <c r="K88" s="157"/>
      <c r="L88" s="157"/>
      <c r="M88" s="35"/>
      <c r="N88" s="35"/>
      <c r="O88" s="35"/>
      <c r="P88" s="35"/>
      <c r="Q88" s="166"/>
      <c r="R88" s="166"/>
      <c r="S88" s="166"/>
      <c r="T88" s="166"/>
      <c r="U88" s="166"/>
      <c r="V88" s="35"/>
      <c r="W88" s="35"/>
      <c r="X88" s="35"/>
      <c r="Y88" s="35"/>
    </row>
    <row r="89" spans="1:65" s="13" customFormat="1">
      <c r="B89" s="35"/>
      <c r="C89" s="35"/>
      <c r="D89" s="35"/>
      <c r="E89" s="157"/>
      <c r="F89" s="157"/>
      <c r="G89" s="157"/>
      <c r="H89" s="157"/>
      <c r="I89" s="35"/>
      <c r="J89" s="158"/>
      <c r="K89" s="157"/>
      <c r="L89" s="157"/>
      <c r="M89" s="35"/>
      <c r="N89" s="35"/>
      <c r="O89" s="35"/>
      <c r="P89" s="35"/>
      <c r="Q89" s="35"/>
      <c r="R89" s="35"/>
      <c r="S89" s="35"/>
      <c r="T89" s="35"/>
      <c r="U89" s="35"/>
      <c r="V89" s="35"/>
      <c r="W89" s="35"/>
      <c r="X89" s="35"/>
      <c r="Y89" s="35"/>
    </row>
    <row r="90" spans="1:65" s="157" customFormat="1" ht="11.25" customHeight="1">
      <c r="A90" s="13"/>
      <c r="B90" s="35"/>
      <c r="C90" s="35"/>
      <c r="D90" s="35"/>
      <c r="I90" s="35"/>
      <c r="J90" s="158"/>
      <c r="M90" s="35"/>
      <c r="N90" s="35"/>
      <c r="O90" s="35"/>
      <c r="P90" s="35"/>
      <c r="Q90" s="35"/>
      <c r="R90" s="35"/>
      <c r="S90" s="35"/>
      <c r="T90" s="35"/>
      <c r="U90" s="35"/>
      <c r="V90" s="35"/>
      <c r="W90" s="35"/>
      <c r="X90" s="35"/>
      <c r="Y90" s="35"/>
      <c r="Z90" s="13"/>
      <c r="AA90" s="13"/>
      <c r="AB90" s="13"/>
      <c r="AC90" s="13"/>
      <c r="AD90" s="13"/>
      <c r="AE90" s="13"/>
      <c r="AF90" s="13"/>
      <c r="AG90" s="13"/>
      <c r="AH90" s="13"/>
      <c r="AI90" s="13"/>
      <c r="AJ90" s="13"/>
      <c r="AK90" s="13"/>
      <c r="AL90" s="13"/>
      <c r="AM90" s="13"/>
      <c r="AN90" s="13"/>
      <c r="AO90" s="13"/>
      <c r="AP90" s="13"/>
      <c r="AQ90" s="13"/>
      <c r="AR90" s="13"/>
      <c r="AS90" s="13"/>
      <c r="AT90" s="13"/>
      <c r="AU90" s="13"/>
      <c r="AV90" s="13"/>
      <c r="AW90" s="13"/>
      <c r="AX90" s="13"/>
      <c r="AY90" s="13"/>
      <c r="AZ90" s="13"/>
      <c r="BA90" s="13"/>
      <c r="BB90" s="13"/>
      <c r="BC90" s="13"/>
      <c r="BD90" s="13"/>
      <c r="BE90" s="13"/>
      <c r="BF90" s="13"/>
      <c r="BG90" s="13"/>
      <c r="BH90" s="13"/>
      <c r="BI90" s="13"/>
      <c r="BJ90" s="13"/>
      <c r="BK90" s="13"/>
      <c r="BL90" s="13"/>
      <c r="BM90" s="13"/>
    </row>
    <row r="91" spans="1:65" s="157" customFormat="1" ht="11.25" customHeight="1">
      <c r="A91" s="13"/>
      <c r="B91" s="35"/>
      <c r="C91" s="35"/>
      <c r="D91" s="35"/>
      <c r="I91" s="35"/>
      <c r="J91" s="158"/>
      <c r="M91" s="35"/>
      <c r="N91" s="35"/>
      <c r="O91" s="35"/>
      <c r="P91" s="35"/>
      <c r="Q91" s="35"/>
      <c r="R91" s="35"/>
      <c r="S91" s="35"/>
      <c r="T91" s="35"/>
      <c r="U91" s="35"/>
      <c r="V91" s="35"/>
      <c r="W91" s="35"/>
      <c r="X91" s="35"/>
      <c r="Y91" s="35"/>
      <c r="Z91" s="13"/>
      <c r="AA91" s="13"/>
      <c r="AB91" s="13"/>
      <c r="AC91" s="13"/>
      <c r="AD91" s="13"/>
      <c r="AE91" s="13"/>
      <c r="AF91" s="13"/>
      <c r="AG91" s="13"/>
      <c r="AH91" s="13"/>
      <c r="AI91" s="13"/>
      <c r="AJ91" s="13"/>
      <c r="AK91" s="13"/>
      <c r="AL91" s="13"/>
      <c r="AM91" s="13"/>
      <c r="AN91" s="13"/>
      <c r="AO91" s="13"/>
      <c r="AP91" s="13"/>
      <c r="AQ91" s="13"/>
      <c r="AR91" s="13"/>
      <c r="AS91" s="13"/>
      <c r="AT91" s="13"/>
      <c r="AU91" s="13"/>
      <c r="AV91" s="13"/>
      <c r="AW91" s="13"/>
      <c r="AX91" s="13"/>
      <c r="AY91" s="13"/>
      <c r="AZ91" s="13"/>
      <c r="BA91" s="13"/>
      <c r="BB91" s="13"/>
      <c r="BC91" s="13"/>
      <c r="BD91" s="13"/>
      <c r="BE91" s="13"/>
      <c r="BF91" s="13"/>
      <c r="BG91" s="13"/>
      <c r="BH91" s="13"/>
      <c r="BI91" s="13"/>
      <c r="BJ91" s="13"/>
      <c r="BK91" s="13"/>
      <c r="BL91" s="13"/>
      <c r="BM91" s="13"/>
    </row>
    <row r="92" spans="1:65" s="13" customFormat="1">
      <c r="B92" s="35"/>
      <c r="C92" s="35"/>
      <c r="D92" s="35"/>
      <c r="E92" s="157"/>
      <c r="F92" s="157"/>
      <c r="G92" s="157"/>
      <c r="H92" s="157"/>
      <c r="I92" s="35"/>
      <c r="J92" s="158"/>
      <c r="K92" s="157"/>
      <c r="L92" s="157"/>
      <c r="M92" s="35"/>
      <c r="N92" s="35"/>
      <c r="O92" s="35"/>
      <c r="P92" s="35"/>
      <c r="Q92" s="35"/>
      <c r="R92" s="35"/>
      <c r="S92" s="35"/>
      <c r="T92" s="35"/>
      <c r="U92" s="35"/>
      <c r="V92" s="35"/>
      <c r="W92" s="35"/>
      <c r="X92" s="35"/>
      <c r="Y92" s="35"/>
    </row>
    <row r="93" spans="1:65" s="13" customFormat="1">
      <c r="B93" s="35"/>
      <c r="C93" s="35"/>
      <c r="D93" s="35"/>
      <c r="E93" s="157"/>
      <c r="F93" s="157"/>
      <c r="G93" s="157"/>
      <c r="H93" s="157"/>
      <c r="I93" s="35"/>
      <c r="J93" s="158"/>
      <c r="K93" s="157"/>
      <c r="L93" s="157"/>
      <c r="M93" s="35"/>
      <c r="N93" s="35"/>
      <c r="O93" s="35"/>
      <c r="P93" s="35"/>
      <c r="Q93" s="35"/>
      <c r="R93" s="35"/>
      <c r="S93" s="35"/>
      <c r="T93" s="35"/>
      <c r="U93" s="35"/>
      <c r="V93" s="35"/>
      <c r="W93" s="35"/>
      <c r="X93" s="35"/>
      <c r="Y93" s="35"/>
    </row>
    <row r="94" spans="1:65" s="13" customFormat="1">
      <c r="B94" s="35"/>
      <c r="C94" s="35"/>
      <c r="D94" s="35"/>
      <c r="E94" s="157"/>
      <c r="F94" s="157"/>
      <c r="G94" s="157"/>
      <c r="H94" s="157"/>
      <c r="I94" s="35"/>
      <c r="J94" s="158"/>
      <c r="K94" s="157"/>
      <c r="L94" s="157"/>
      <c r="M94" s="35"/>
      <c r="N94" s="35"/>
      <c r="O94" s="35"/>
      <c r="P94" s="35"/>
      <c r="Q94" s="35"/>
      <c r="R94" s="35"/>
      <c r="S94" s="35"/>
      <c r="T94" s="35"/>
      <c r="U94" s="35"/>
      <c r="V94" s="35"/>
      <c r="W94" s="35"/>
      <c r="X94" s="35"/>
      <c r="Y94" s="35"/>
    </row>
    <row r="95" spans="1:65" s="13" customFormat="1">
      <c r="B95" s="35"/>
      <c r="C95" s="35"/>
      <c r="D95" s="35"/>
      <c r="E95" s="157"/>
      <c r="F95" s="157"/>
      <c r="G95" s="157"/>
      <c r="H95" s="157"/>
      <c r="I95" s="35"/>
      <c r="J95" s="158"/>
      <c r="K95" s="157"/>
      <c r="L95" s="157"/>
      <c r="M95" s="35"/>
      <c r="N95" s="35"/>
      <c r="O95" s="35"/>
      <c r="P95" s="35"/>
      <c r="Q95" s="35"/>
      <c r="R95" s="35"/>
      <c r="S95" s="35"/>
      <c r="T95" s="35"/>
      <c r="U95" s="35"/>
      <c r="V95" s="35"/>
      <c r="W95" s="35"/>
      <c r="X95" s="35"/>
      <c r="Y95" s="35"/>
    </row>
    <row r="96" spans="1:65" s="13" customFormat="1">
      <c r="B96" s="35"/>
      <c r="C96" s="35"/>
      <c r="D96" s="35"/>
      <c r="E96" s="157"/>
      <c r="F96" s="157"/>
      <c r="G96" s="157"/>
      <c r="H96" s="157"/>
      <c r="I96" s="35"/>
      <c r="J96" s="158"/>
      <c r="K96" s="157"/>
      <c r="L96" s="157"/>
      <c r="M96" s="35"/>
      <c r="N96" s="35"/>
      <c r="O96" s="35"/>
      <c r="P96" s="35"/>
      <c r="Q96" s="35"/>
      <c r="R96" s="35"/>
      <c r="S96" s="35"/>
      <c r="T96" s="35"/>
      <c r="U96" s="35"/>
      <c r="V96" s="35"/>
      <c r="W96" s="35"/>
      <c r="X96" s="35"/>
      <c r="Y96" s="35"/>
    </row>
    <row r="97" spans="2:25" s="13" customFormat="1">
      <c r="B97" s="35"/>
      <c r="C97" s="35"/>
      <c r="D97" s="35"/>
      <c r="E97" s="157"/>
      <c r="F97" s="157"/>
      <c r="G97" s="157"/>
      <c r="H97" s="157"/>
      <c r="I97" s="35"/>
      <c r="J97" s="158"/>
      <c r="K97" s="157"/>
      <c r="L97" s="157"/>
      <c r="M97" s="35"/>
      <c r="N97" s="35"/>
      <c r="O97" s="35"/>
      <c r="P97" s="35"/>
      <c r="Q97" s="35"/>
      <c r="R97" s="35"/>
      <c r="S97" s="35"/>
      <c r="T97" s="35"/>
      <c r="U97" s="35"/>
      <c r="V97" s="35"/>
      <c r="W97" s="35"/>
      <c r="X97" s="35"/>
      <c r="Y97" s="35"/>
    </row>
    <row r="98" spans="2:25" s="13" customFormat="1">
      <c r="B98" s="35"/>
      <c r="C98" s="35"/>
      <c r="D98" s="35"/>
      <c r="E98" s="157"/>
      <c r="F98" s="157"/>
      <c r="G98" s="157"/>
      <c r="H98" s="157"/>
      <c r="I98" s="35"/>
      <c r="J98" s="158"/>
      <c r="K98" s="157"/>
      <c r="L98" s="157"/>
      <c r="M98" s="35"/>
      <c r="N98" s="35"/>
      <c r="O98" s="35"/>
      <c r="P98" s="35"/>
      <c r="Q98" s="35"/>
      <c r="R98" s="35"/>
      <c r="S98" s="35"/>
      <c r="T98" s="35"/>
      <c r="U98" s="35"/>
      <c r="V98" s="35"/>
      <c r="W98" s="35"/>
      <c r="X98" s="35"/>
      <c r="Y98" s="35"/>
    </row>
    <row r="99" spans="2:25" s="13" customFormat="1">
      <c r="B99" s="35"/>
      <c r="C99" s="35"/>
      <c r="D99" s="35"/>
      <c r="E99" s="157"/>
      <c r="F99" s="157"/>
      <c r="G99" s="157"/>
      <c r="H99" s="157"/>
      <c r="I99" s="35"/>
      <c r="J99" s="158"/>
      <c r="K99" s="157"/>
      <c r="L99" s="157"/>
      <c r="M99" s="35"/>
      <c r="N99" s="35"/>
      <c r="O99" s="35"/>
      <c r="P99" s="35"/>
      <c r="Q99" s="35"/>
      <c r="R99" s="35"/>
      <c r="S99" s="35"/>
      <c r="T99" s="35"/>
      <c r="U99" s="35"/>
      <c r="V99" s="35"/>
      <c r="W99" s="35"/>
      <c r="X99" s="35"/>
      <c r="Y99" s="35"/>
    </row>
    <row r="100" spans="2:25" s="13" customFormat="1">
      <c r="B100" s="35"/>
      <c r="C100" s="35"/>
      <c r="D100" s="35"/>
      <c r="E100" s="157"/>
      <c r="F100" s="157"/>
      <c r="G100" s="157"/>
      <c r="H100" s="157"/>
      <c r="I100" s="35"/>
      <c r="J100" s="158"/>
      <c r="K100" s="157"/>
      <c r="L100" s="157"/>
      <c r="M100" s="35"/>
      <c r="N100" s="35"/>
      <c r="O100" s="35"/>
      <c r="P100" s="35"/>
      <c r="Q100" s="35"/>
      <c r="R100" s="35"/>
      <c r="S100" s="35"/>
      <c r="T100" s="35"/>
      <c r="U100" s="35"/>
      <c r="V100" s="35"/>
      <c r="W100" s="35"/>
      <c r="X100" s="35"/>
      <c r="Y100" s="35"/>
    </row>
    <row r="101" spans="2:25" s="13" customFormat="1">
      <c r="B101" s="35"/>
      <c r="C101" s="35"/>
      <c r="D101" s="35"/>
      <c r="E101" s="157"/>
      <c r="F101" s="157"/>
      <c r="G101" s="157"/>
      <c r="H101" s="157"/>
      <c r="I101" s="35"/>
      <c r="J101" s="158"/>
      <c r="K101" s="157"/>
      <c r="L101" s="157"/>
      <c r="M101" s="35"/>
      <c r="N101" s="35"/>
      <c r="O101" s="35"/>
      <c r="P101" s="35"/>
      <c r="Q101" s="35"/>
      <c r="R101" s="35"/>
      <c r="S101" s="35"/>
      <c r="T101" s="35"/>
      <c r="U101" s="35"/>
      <c r="V101" s="35"/>
      <c r="W101" s="35"/>
      <c r="X101" s="35"/>
      <c r="Y101" s="35"/>
    </row>
    <row r="102" spans="2:25" s="13" customFormat="1">
      <c r="B102" s="35"/>
      <c r="C102" s="35"/>
      <c r="D102" s="35"/>
      <c r="E102" s="157"/>
      <c r="F102" s="157"/>
      <c r="G102" s="157"/>
      <c r="H102" s="157"/>
      <c r="I102" s="35"/>
      <c r="J102" s="158"/>
      <c r="K102" s="157"/>
      <c r="L102" s="157"/>
      <c r="M102" s="35"/>
      <c r="N102" s="35"/>
      <c r="O102" s="35"/>
      <c r="P102" s="35"/>
      <c r="Q102" s="35"/>
      <c r="R102" s="35"/>
      <c r="S102" s="35"/>
      <c r="T102" s="35"/>
      <c r="U102" s="35"/>
      <c r="V102" s="35"/>
      <c r="W102" s="35"/>
      <c r="X102" s="35"/>
      <c r="Y102" s="35"/>
    </row>
    <row r="103" spans="2:25" s="13" customFormat="1">
      <c r="B103" s="35"/>
      <c r="C103" s="35"/>
      <c r="D103" s="35"/>
      <c r="E103" s="157"/>
      <c r="F103" s="157"/>
      <c r="G103" s="157"/>
      <c r="H103" s="157"/>
      <c r="I103" s="35"/>
      <c r="J103" s="158"/>
      <c r="K103" s="157"/>
      <c r="L103" s="157"/>
      <c r="M103" s="35"/>
      <c r="N103" s="35"/>
      <c r="O103" s="35"/>
      <c r="P103" s="35"/>
      <c r="Q103" s="35"/>
      <c r="R103" s="35"/>
      <c r="S103" s="35"/>
      <c r="T103" s="35"/>
      <c r="U103" s="35"/>
      <c r="V103" s="35"/>
      <c r="W103" s="35"/>
      <c r="X103" s="35"/>
      <c r="Y103" s="35"/>
    </row>
    <row r="104" spans="2:25" s="13" customFormat="1">
      <c r="B104" s="35"/>
      <c r="C104" s="35"/>
      <c r="D104" s="35"/>
      <c r="E104" s="157"/>
      <c r="F104" s="157"/>
      <c r="G104" s="157"/>
      <c r="H104" s="157"/>
      <c r="I104" s="35"/>
      <c r="J104" s="158"/>
      <c r="K104" s="157"/>
      <c r="L104" s="157"/>
      <c r="M104" s="35"/>
      <c r="N104" s="35"/>
      <c r="O104" s="35"/>
      <c r="P104" s="35"/>
      <c r="Q104" s="35"/>
      <c r="R104" s="35"/>
      <c r="S104" s="35"/>
      <c r="T104" s="35"/>
      <c r="U104" s="35"/>
      <c r="V104" s="35"/>
      <c r="W104" s="35"/>
      <c r="X104" s="35"/>
      <c r="Y104" s="35"/>
    </row>
    <row r="105" spans="2:25" s="13" customFormat="1">
      <c r="B105" s="35"/>
      <c r="C105" s="35"/>
      <c r="D105" s="35"/>
      <c r="E105" s="157"/>
      <c r="F105" s="157"/>
      <c r="G105" s="157"/>
      <c r="H105" s="157"/>
      <c r="I105" s="35"/>
      <c r="J105" s="158"/>
      <c r="K105" s="157"/>
      <c r="L105" s="157"/>
      <c r="M105" s="35"/>
      <c r="N105" s="35"/>
      <c r="O105" s="35"/>
      <c r="P105" s="35"/>
      <c r="Q105" s="35"/>
      <c r="R105" s="35"/>
      <c r="S105" s="35"/>
      <c r="T105" s="35"/>
      <c r="U105" s="35"/>
      <c r="V105" s="35"/>
      <c r="W105" s="35"/>
      <c r="X105" s="35"/>
      <c r="Y105" s="35"/>
    </row>
    <row r="106" spans="2:25" s="13" customFormat="1">
      <c r="B106" s="35"/>
      <c r="C106" s="35"/>
      <c r="D106" s="35"/>
      <c r="E106" s="157"/>
      <c r="F106" s="157"/>
      <c r="G106" s="157"/>
      <c r="H106" s="157"/>
      <c r="I106" s="35"/>
      <c r="J106" s="158"/>
      <c r="K106" s="157"/>
      <c r="L106" s="157"/>
      <c r="M106" s="35"/>
      <c r="N106" s="35"/>
      <c r="O106" s="35"/>
      <c r="P106" s="35"/>
      <c r="Q106" s="35"/>
      <c r="R106" s="35"/>
      <c r="S106" s="35"/>
      <c r="T106" s="35"/>
      <c r="U106" s="35"/>
      <c r="V106" s="35"/>
      <c r="W106" s="35"/>
      <c r="X106" s="35"/>
      <c r="Y106" s="35"/>
    </row>
    <row r="107" spans="2:25" s="13" customFormat="1">
      <c r="B107" s="35"/>
      <c r="C107" s="35"/>
      <c r="D107" s="35"/>
      <c r="E107" s="157"/>
      <c r="F107" s="157"/>
      <c r="G107" s="157"/>
      <c r="H107" s="157"/>
      <c r="I107" s="35"/>
      <c r="J107" s="158"/>
      <c r="K107" s="157"/>
      <c r="L107" s="157"/>
      <c r="M107" s="35"/>
      <c r="N107" s="35"/>
      <c r="O107" s="35"/>
      <c r="P107" s="35"/>
      <c r="Q107" s="35"/>
      <c r="R107" s="35"/>
      <c r="S107" s="35"/>
      <c r="T107" s="35"/>
      <c r="U107" s="35"/>
      <c r="V107" s="35"/>
      <c r="W107" s="35"/>
      <c r="X107" s="35"/>
      <c r="Y107" s="35"/>
    </row>
    <row r="108" spans="2:25" s="13" customFormat="1">
      <c r="B108" s="35"/>
      <c r="C108" s="35"/>
      <c r="D108" s="35"/>
      <c r="E108" s="157"/>
      <c r="F108" s="157"/>
      <c r="G108" s="157"/>
      <c r="H108" s="157"/>
      <c r="I108" s="35"/>
      <c r="J108" s="158"/>
      <c r="K108" s="157"/>
      <c r="L108" s="157"/>
      <c r="M108" s="35"/>
      <c r="N108" s="35"/>
      <c r="O108" s="35"/>
      <c r="P108" s="35"/>
      <c r="Q108" s="35"/>
      <c r="R108" s="35"/>
      <c r="S108" s="35"/>
      <c r="T108" s="35"/>
      <c r="U108" s="35"/>
      <c r="V108" s="35"/>
      <c r="W108" s="35"/>
      <c r="X108" s="35"/>
      <c r="Y108" s="35"/>
    </row>
    <row r="109" spans="2:25" s="13" customFormat="1">
      <c r="B109" s="35"/>
      <c r="C109" s="35"/>
      <c r="D109" s="35"/>
      <c r="E109" s="157"/>
      <c r="F109" s="157"/>
      <c r="G109" s="157"/>
      <c r="H109" s="157"/>
      <c r="I109" s="35"/>
      <c r="J109" s="158"/>
      <c r="K109" s="157"/>
      <c r="L109" s="157"/>
      <c r="M109" s="35"/>
      <c r="N109" s="35"/>
      <c r="O109" s="35"/>
      <c r="P109" s="35"/>
      <c r="Q109" s="35"/>
      <c r="R109" s="35"/>
      <c r="S109" s="35"/>
      <c r="T109" s="35"/>
      <c r="U109" s="35"/>
      <c r="V109" s="35"/>
      <c r="W109" s="35"/>
      <c r="X109" s="35"/>
      <c r="Y109" s="35"/>
    </row>
    <row r="110" spans="2:25" s="13" customFormat="1">
      <c r="B110" s="35"/>
      <c r="C110" s="35"/>
      <c r="D110" s="35"/>
      <c r="E110" s="157"/>
      <c r="F110" s="157"/>
      <c r="G110" s="157"/>
      <c r="H110" s="157"/>
      <c r="I110" s="35"/>
      <c r="J110" s="158"/>
      <c r="K110" s="157"/>
      <c r="L110" s="157"/>
      <c r="M110" s="35"/>
      <c r="N110" s="35"/>
      <c r="O110" s="35"/>
      <c r="P110" s="35"/>
      <c r="Q110" s="35"/>
      <c r="R110" s="35"/>
      <c r="S110" s="35"/>
      <c r="T110" s="35"/>
      <c r="U110" s="35"/>
      <c r="V110" s="35"/>
      <c r="W110" s="35"/>
      <c r="X110" s="35"/>
      <c r="Y110" s="35"/>
    </row>
    <row r="111" spans="2:25" s="13" customFormat="1">
      <c r="B111" s="35"/>
      <c r="C111" s="35"/>
      <c r="D111" s="35"/>
      <c r="E111" s="157"/>
      <c r="F111" s="157"/>
      <c r="G111" s="157"/>
      <c r="H111" s="157"/>
      <c r="I111" s="35"/>
      <c r="J111" s="158"/>
      <c r="K111" s="157"/>
      <c r="L111" s="157"/>
      <c r="M111" s="35"/>
      <c r="N111" s="35"/>
      <c r="O111" s="35"/>
      <c r="P111" s="35"/>
      <c r="Q111" s="35"/>
      <c r="R111" s="35"/>
      <c r="S111" s="35"/>
      <c r="T111" s="35"/>
      <c r="U111" s="35"/>
      <c r="V111" s="35"/>
      <c r="W111" s="35"/>
      <c r="X111" s="35"/>
      <c r="Y111" s="35"/>
    </row>
    <row r="112" spans="2:25" s="13" customFormat="1">
      <c r="B112" s="35"/>
      <c r="C112" s="35"/>
      <c r="D112" s="35"/>
      <c r="E112" s="157"/>
      <c r="F112" s="157"/>
      <c r="G112" s="157"/>
      <c r="H112" s="157"/>
      <c r="I112" s="35"/>
      <c r="J112" s="158"/>
      <c r="K112" s="157"/>
      <c r="L112" s="157"/>
      <c r="M112" s="35"/>
      <c r="N112" s="35"/>
      <c r="O112" s="35"/>
      <c r="P112" s="35"/>
      <c r="Q112" s="35"/>
      <c r="R112" s="35"/>
      <c r="S112" s="35"/>
      <c r="T112" s="35"/>
      <c r="U112" s="35"/>
      <c r="V112" s="35"/>
      <c r="W112" s="35"/>
      <c r="X112" s="35"/>
      <c r="Y112" s="35"/>
    </row>
    <row r="113" spans="2:25" s="13" customFormat="1">
      <c r="B113" s="35"/>
      <c r="C113" s="35"/>
      <c r="D113" s="35"/>
      <c r="E113" s="157"/>
      <c r="F113" s="157"/>
      <c r="G113" s="157"/>
      <c r="H113" s="157"/>
      <c r="I113" s="35"/>
      <c r="J113" s="158"/>
      <c r="K113" s="157"/>
      <c r="L113" s="157"/>
      <c r="M113" s="35"/>
      <c r="N113" s="35"/>
      <c r="O113" s="35"/>
      <c r="P113" s="35"/>
      <c r="Q113" s="35"/>
      <c r="R113" s="35"/>
      <c r="S113" s="35"/>
      <c r="T113" s="35"/>
      <c r="U113" s="35"/>
      <c r="V113" s="35"/>
      <c r="W113" s="35"/>
      <c r="X113" s="35"/>
      <c r="Y113" s="35"/>
    </row>
    <row r="114" spans="2:25" s="13" customFormat="1">
      <c r="B114" s="35"/>
      <c r="C114" s="35"/>
      <c r="D114" s="35"/>
      <c r="E114" s="157"/>
      <c r="F114" s="157"/>
      <c r="G114" s="157"/>
      <c r="H114" s="157"/>
      <c r="I114" s="35"/>
      <c r="J114" s="158"/>
      <c r="K114" s="157"/>
      <c r="L114" s="157"/>
      <c r="M114" s="35"/>
      <c r="N114" s="35"/>
      <c r="O114" s="35"/>
      <c r="P114" s="35"/>
      <c r="Q114" s="35"/>
      <c r="R114" s="35"/>
      <c r="S114" s="35"/>
      <c r="T114" s="35"/>
      <c r="U114" s="35"/>
      <c r="V114" s="35"/>
      <c r="W114" s="35"/>
      <c r="X114" s="35"/>
      <c r="Y114" s="35"/>
    </row>
    <row r="115" spans="2:25" s="13" customFormat="1">
      <c r="B115" s="35"/>
      <c r="C115" s="35"/>
      <c r="D115" s="35"/>
      <c r="E115" s="157"/>
      <c r="F115" s="157"/>
      <c r="G115" s="157"/>
      <c r="H115" s="157"/>
      <c r="I115" s="35"/>
      <c r="J115" s="158"/>
      <c r="K115" s="157"/>
      <c r="L115" s="157"/>
      <c r="M115" s="35"/>
      <c r="N115" s="35"/>
      <c r="O115" s="35"/>
      <c r="P115" s="35"/>
      <c r="Q115" s="35"/>
      <c r="R115" s="35"/>
      <c r="S115" s="35"/>
      <c r="T115" s="35"/>
      <c r="U115" s="35"/>
      <c r="V115" s="35"/>
      <c r="W115" s="35"/>
      <c r="X115" s="35"/>
      <c r="Y115" s="35"/>
    </row>
    <row r="116" spans="2:25" s="13" customFormat="1">
      <c r="B116" s="35"/>
      <c r="C116" s="35"/>
      <c r="D116" s="35"/>
      <c r="E116" s="157"/>
      <c r="F116" s="157"/>
      <c r="G116" s="157"/>
      <c r="H116" s="157"/>
      <c r="I116" s="35"/>
      <c r="J116" s="158"/>
      <c r="K116" s="157"/>
      <c r="L116" s="157"/>
      <c r="M116" s="35"/>
      <c r="N116" s="35"/>
      <c r="O116" s="35"/>
      <c r="P116" s="35"/>
      <c r="Q116" s="35"/>
      <c r="R116" s="35"/>
      <c r="S116" s="35"/>
      <c r="T116" s="35"/>
      <c r="U116" s="35"/>
      <c r="V116" s="35"/>
      <c r="W116" s="35"/>
      <c r="X116" s="35"/>
      <c r="Y116" s="35"/>
    </row>
    <row r="117" spans="2:25" s="13" customFormat="1">
      <c r="B117" s="35"/>
      <c r="C117" s="35"/>
      <c r="D117" s="35"/>
      <c r="E117" s="157"/>
      <c r="F117" s="157"/>
      <c r="G117" s="157"/>
      <c r="H117" s="157"/>
      <c r="I117" s="35"/>
      <c r="J117" s="158"/>
      <c r="K117" s="157"/>
      <c r="L117" s="157"/>
      <c r="M117" s="35"/>
      <c r="N117" s="35"/>
      <c r="O117" s="35"/>
      <c r="P117" s="35"/>
      <c r="Q117" s="35"/>
      <c r="R117" s="35"/>
      <c r="S117" s="35"/>
      <c r="T117" s="35"/>
      <c r="U117" s="35"/>
      <c r="V117" s="35"/>
      <c r="W117" s="35"/>
      <c r="X117" s="35"/>
      <c r="Y117" s="35"/>
    </row>
    <row r="118" spans="2:25" s="13" customFormat="1">
      <c r="B118" s="35"/>
      <c r="C118" s="35"/>
      <c r="D118" s="35"/>
      <c r="E118" s="157"/>
      <c r="F118" s="157"/>
      <c r="G118" s="157"/>
      <c r="H118" s="157"/>
      <c r="I118" s="35"/>
      <c r="J118" s="158"/>
      <c r="K118" s="157"/>
      <c r="L118" s="157"/>
      <c r="M118" s="35"/>
      <c r="N118" s="35"/>
      <c r="O118" s="35"/>
      <c r="P118" s="35"/>
      <c r="Q118" s="35"/>
      <c r="R118" s="35"/>
      <c r="S118" s="35"/>
      <c r="T118" s="35"/>
      <c r="U118" s="35"/>
      <c r="V118" s="35"/>
      <c r="W118" s="35"/>
      <c r="X118" s="35"/>
      <c r="Y118" s="35"/>
    </row>
    <row r="119" spans="2:25" s="13" customFormat="1">
      <c r="B119" s="35"/>
      <c r="C119" s="35"/>
      <c r="D119" s="35"/>
      <c r="E119" s="157"/>
      <c r="F119" s="157"/>
      <c r="G119" s="157"/>
      <c r="H119" s="157"/>
      <c r="I119" s="35"/>
      <c r="J119" s="158"/>
      <c r="K119" s="157"/>
      <c r="L119" s="157"/>
      <c r="M119" s="35"/>
      <c r="N119" s="35"/>
      <c r="O119" s="35"/>
      <c r="P119" s="35"/>
      <c r="Q119" s="35"/>
      <c r="R119" s="35"/>
      <c r="S119" s="35"/>
      <c r="T119" s="35"/>
      <c r="U119" s="35"/>
      <c r="V119" s="35"/>
      <c r="W119" s="35"/>
      <c r="X119" s="35"/>
      <c r="Y119" s="35"/>
    </row>
    <row r="120" spans="2:25" s="13" customFormat="1">
      <c r="B120" s="35"/>
      <c r="C120" s="35"/>
      <c r="D120" s="35"/>
      <c r="E120" s="157"/>
      <c r="F120" s="157"/>
      <c r="G120" s="157"/>
      <c r="H120" s="157"/>
      <c r="I120" s="35"/>
      <c r="J120" s="158"/>
      <c r="K120" s="157"/>
      <c r="L120" s="157"/>
      <c r="M120" s="35"/>
      <c r="N120" s="35"/>
      <c r="O120" s="35"/>
      <c r="P120" s="35"/>
      <c r="Q120" s="35"/>
      <c r="R120" s="35"/>
      <c r="S120" s="35"/>
      <c r="T120" s="35"/>
      <c r="U120" s="35"/>
      <c r="V120" s="35"/>
      <c r="W120" s="35"/>
      <c r="X120" s="35"/>
      <c r="Y120" s="35"/>
    </row>
    <row r="121" spans="2:25" s="13" customFormat="1">
      <c r="B121" s="35"/>
      <c r="C121" s="35"/>
      <c r="D121" s="35"/>
      <c r="E121" s="157"/>
      <c r="F121" s="157"/>
      <c r="G121" s="157"/>
      <c r="H121" s="157"/>
      <c r="I121" s="35"/>
      <c r="J121" s="158"/>
      <c r="K121" s="157"/>
      <c r="L121" s="157"/>
      <c r="M121" s="35"/>
      <c r="N121" s="35"/>
      <c r="O121" s="35"/>
      <c r="P121" s="35"/>
      <c r="Q121" s="35"/>
      <c r="R121" s="35"/>
      <c r="S121" s="35"/>
      <c r="T121" s="35"/>
      <c r="U121" s="35"/>
      <c r="V121" s="35"/>
      <c r="W121" s="35"/>
      <c r="X121" s="35"/>
      <c r="Y121" s="35"/>
    </row>
    <row r="122" spans="2:25" s="13" customFormat="1">
      <c r="B122" s="35"/>
      <c r="C122" s="35"/>
      <c r="D122" s="35"/>
      <c r="E122" s="157"/>
      <c r="F122" s="157"/>
      <c r="G122" s="157"/>
      <c r="H122" s="157"/>
      <c r="I122" s="35"/>
      <c r="J122" s="158"/>
      <c r="K122" s="157"/>
      <c r="L122" s="157"/>
      <c r="M122" s="35"/>
      <c r="N122" s="35"/>
      <c r="O122" s="35"/>
      <c r="P122" s="35"/>
      <c r="Q122" s="35"/>
      <c r="R122" s="35"/>
      <c r="S122" s="35"/>
      <c r="T122" s="35"/>
      <c r="U122" s="35"/>
      <c r="V122" s="35"/>
      <c r="W122" s="35"/>
      <c r="X122" s="35"/>
      <c r="Y122" s="35"/>
    </row>
    <row r="123" spans="2:25" s="13" customFormat="1">
      <c r="B123" s="35"/>
      <c r="C123" s="35"/>
      <c r="D123" s="35"/>
      <c r="E123" s="157"/>
      <c r="F123" s="157"/>
      <c r="G123" s="157"/>
      <c r="H123" s="157"/>
      <c r="I123" s="35"/>
      <c r="J123" s="158"/>
      <c r="K123" s="157"/>
      <c r="L123" s="157"/>
      <c r="M123" s="35"/>
      <c r="N123" s="35"/>
      <c r="O123" s="35"/>
      <c r="P123" s="35"/>
      <c r="Q123" s="35"/>
      <c r="R123" s="35"/>
      <c r="S123" s="35"/>
      <c r="T123" s="35"/>
      <c r="U123" s="35"/>
      <c r="V123" s="35"/>
      <c r="W123" s="35"/>
      <c r="X123" s="35"/>
      <c r="Y123" s="35"/>
    </row>
    <row r="124" spans="2:25" s="13" customFormat="1">
      <c r="B124" s="35"/>
      <c r="C124" s="35"/>
      <c r="D124" s="35"/>
      <c r="E124" s="157"/>
      <c r="F124" s="157"/>
      <c r="G124" s="157"/>
      <c r="H124" s="157"/>
      <c r="I124" s="35"/>
      <c r="J124" s="158"/>
      <c r="K124" s="157"/>
      <c r="L124" s="157"/>
      <c r="M124" s="35"/>
      <c r="N124" s="35"/>
      <c r="O124" s="35"/>
      <c r="P124" s="35"/>
      <c r="Q124" s="35"/>
      <c r="R124" s="35"/>
      <c r="S124" s="35"/>
      <c r="T124" s="35"/>
      <c r="U124" s="35"/>
      <c r="V124" s="35"/>
      <c r="W124" s="35"/>
      <c r="X124" s="35"/>
      <c r="Y124" s="35"/>
    </row>
    <row r="125" spans="2:25" s="13" customFormat="1">
      <c r="B125" s="35"/>
      <c r="C125" s="35"/>
      <c r="D125" s="35"/>
      <c r="E125" s="157"/>
      <c r="F125" s="157"/>
      <c r="G125" s="157"/>
      <c r="H125" s="157"/>
      <c r="I125" s="35"/>
      <c r="J125" s="158"/>
      <c r="K125" s="157"/>
      <c r="L125" s="157"/>
      <c r="M125" s="35"/>
      <c r="N125" s="35"/>
      <c r="O125" s="35"/>
      <c r="P125" s="35"/>
      <c r="Q125" s="35"/>
      <c r="R125" s="35"/>
      <c r="S125" s="35"/>
      <c r="T125" s="35"/>
      <c r="U125" s="35"/>
      <c r="V125" s="35"/>
      <c r="W125" s="35"/>
      <c r="X125" s="35"/>
      <c r="Y125" s="35"/>
    </row>
    <row r="126" spans="2:25" s="13" customFormat="1">
      <c r="B126" s="35"/>
      <c r="C126" s="35"/>
      <c r="D126" s="35"/>
      <c r="E126" s="157"/>
      <c r="F126" s="157"/>
      <c r="G126" s="157"/>
      <c r="H126" s="157"/>
      <c r="I126" s="35"/>
      <c r="J126" s="158"/>
      <c r="K126" s="157"/>
      <c r="L126" s="157"/>
      <c r="M126" s="35"/>
      <c r="N126" s="35"/>
      <c r="O126" s="35"/>
      <c r="P126" s="35"/>
      <c r="Q126" s="35"/>
      <c r="R126" s="35"/>
      <c r="S126" s="35"/>
      <c r="T126" s="35"/>
      <c r="U126" s="35"/>
      <c r="V126" s="35"/>
      <c r="W126" s="35"/>
      <c r="X126" s="35"/>
      <c r="Y126" s="35"/>
    </row>
    <row r="127" spans="2:25" s="13" customFormat="1">
      <c r="B127" s="35"/>
      <c r="C127" s="35"/>
      <c r="D127" s="35"/>
      <c r="E127" s="157"/>
      <c r="F127" s="157"/>
      <c r="G127" s="157"/>
      <c r="H127" s="157"/>
      <c r="I127" s="35"/>
      <c r="J127" s="158"/>
      <c r="K127" s="157"/>
      <c r="L127" s="157"/>
      <c r="M127" s="35"/>
      <c r="N127" s="35"/>
      <c r="O127" s="35"/>
      <c r="P127" s="35"/>
      <c r="Q127" s="35"/>
      <c r="R127" s="35"/>
      <c r="S127" s="35"/>
      <c r="T127" s="35"/>
      <c r="U127" s="35"/>
      <c r="V127" s="35"/>
      <c r="W127" s="35"/>
      <c r="X127" s="35"/>
      <c r="Y127" s="35"/>
    </row>
    <row r="128" spans="2:25" s="13" customFormat="1">
      <c r="B128" s="35"/>
      <c r="C128" s="35"/>
      <c r="D128" s="35"/>
      <c r="E128" s="157"/>
      <c r="F128" s="157"/>
      <c r="G128" s="157"/>
      <c r="H128" s="157"/>
      <c r="I128" s="35"/>
      <c r="J128" s="158"/>
      <c r="K128" s="157"/>
      <c r="L128" s="157"/>
      <c r="M128" s="35"/>
      <c r="N128" s="35"/>
      <c r="O128" s="35"/>
      <c r="P128" s="35"/>
      <c r="Q128" s="35"/>
      <c r="R128" s="35"/>
      <c r="S128" s="35"/>
      <c r="T128" s="35"/>
      <c r="U128" s="35"/>
      <c r="V128" s="35"/>
      <c r="W128" s="35"/>
      <c r="X128" s="35"/>
      <c r="Y128" s="35"/>
    </row>
    <row r="129" spans="2:25" s="13" customFormat="1">
      <c r="B129" s="35"/>
      <c r="C129" s="35"/>
      <c r="D129" s="35"/>
      <c r="E129" s="157"/>
      <c r="F129" s="157"/>
      <c r="G129" s="157"/>
      <c r="H129" s="157"/>
      <c r="I129" s="35"/>
      <c r="J129" s="158"/>
      <c r="K129" s="157"/>
      <c r="L129" s="157"/>
      <c r="M129" s="35"/>
      <c r="N129" s="35"/>
      <c r="O129" s="35"/>
      <c r="P129" s="35"/>
      <c r="Q129" s="35"/>
      <c r="R129" s="35"/>
      <c r="S129" s="35"/>
      <c r="T129" s="35"/>
      <c r="U129" s="35"/>
      <c r="V129" s="35"/>
      <c r="W129" s="35"/>
      <c r="X129" s="35"/>
      <c r="Y129" s="35"/>
    </row>
    <row r="130" spans="2:25" s="13" customFormat="1">
      <c r="B130" s="35"/>
      <c r="C130" s="35"/>
      <c r="D130" s="35"/>
      <c r="E130" s="157"/>
      <c r="F130" s="157"/>
      <c r="G130" s="157"/>
      <c r="H130" s="157"/>
      <c r="I130" s="35"/>
      <c r="J130" s="158"/>
      <c r="K130" s="157"/>
      <c r="L130" s="157"/>
      <c r="M130" s="35"/>
      <c r="N130" s="35"/>
      <c r="O130" s="35"/>
      <c r="P130" s="35"/>
      <c r="Q130" s="35"/>
      <c r="R130" s="35"/>
      <c r="S130" s="35"/>
      <c r="T130" s="35"/>
      <c r="U130" s="35"/>
      <c r="V130" s="35"/>
      <c r="W130" s="35"/>
      <c r="X130" s="35"/>
      <c r="Y130" s="35"/>
    </row>
    <row r="131" spans="2:25" s="13" customFormat="1">
      <c r="B131" s="35"/>
      <c r="C131" s="35"/>
      <c r="D131" s="35"/>
      <c r="E131" s="157"/>
      <c r="F131" s="157"/>
      <c r="G131" s="157"/>
      <c r="H131" s="157"/>
      <c r="I131" s="35"/>
      <c r="J131" s="158"/>
      <c r="K131" s="157"/>
      <c r="L131" s="157"/>
      <c r="M131" s="35"/>
      <c r="N131" s="35"/>
      <c r="O131" s="35"/>
      <c r="P131" s="35"/>
      <c r="Q131" s="35"/>
      <c r="R131" s="35"/>
      <c r="S131" s="35"/>
      <c r="T131" s="35"/>
      <c r="U131" s="35"/>
      <c r="V131" s="35"/>
      <c r="W131" s="35"/>
      <c r="X131" s="35"/>
      <c r="Y131" s="35"/>
    </row>
    <row r="132" spans="2:25" s="13" customFormat="1">
      <c r="B132" s="35"/>
      <c r="C132" s="35"/>
      <c r="D132" s="35"/>
      <c r="E132" s="157"/>
      <c r="F132" s="157"/>
      <c r="G132" s="157"/>
      <c r="H132" s="157"/>
      <c r="I132" s="35"/>
      <c r="J132" s="158"/>
      <c r="K132" s="157"/>
      <c r="L132" s="157"/>
      <c r="M132" s="35"/>
      <c r="N132" s="35"/>
      <c r="O132" s="35"/>
      <c r="P132" s="35"/>
      <c r="Q132" s="35"/>
      <c r="R132" s="35"/>
      <c r="S132" s="35"/>
      <c r="T132" s="35"/>
      <c r="U132" s="35"/>
      <c r="V132" s="35"/>
      <c r="W132" s="35"/>
      <c r="X132" s="35"/>
      <c r="Y132" s="35"/>
    </row>
    <row r="133" spans="2:25" s="13" customFormat="1">
      <c r="B133" s="35"/>
      <c r="C133" s="35"/>
      <c r="D133" s="35"/>
      <c r="E133" s="157"/>
      <c r="F133" s="157"/>
      <c r="G133" s="157"/>
      <c r="H133" s="157"/>
      <c r="I133" s="35"/>
      <c r="J133" s="158"/>
      <c r="K133" s="157"/>
      <c r="L133" s="157"/>
      <c r="M133" s="35"/>
      <c r="N133" s="35"/>
      <c r="O133" s="35"/>
      <c r="P133" s="35"/>
      <c r="Q133" s="35"/>
      <c r="R133" s="35"/>
      <c r="S133" s="35"/>
      <c r="T133" s="35"/>
      <c r="U133" s="35"/>
      <c r="V133" s="35"/>
      <c r="W133" s="35"/>
      <c r="X133" s="35"/>
      <c r="Y133" s="35"/>
    </row>
    <row r="134" spans="2:25" s="13" customFormat="1">
      <c r="B134" s="35"/>
      <c r="C134" s="35"/>
      <c r="D134" s="35"/>
      <c r="E134" s="157"/>
      <c r="F134" s="157"/>
      <c r="G134" s="157"/>
      <c r="H134" s="157"/>
      <c r="I134" s="35"/>
      <c r="J134" s="158"/>
      <c r="K134" s="157"/>
      <c r="L134" s="157"/>
      <c r="M134" s="35"/>
      <c r="N134" s="35"/>
      <c r="O134" s="35"/>
      <c r="P134" s="35"/>
      <c r="Q134" s="35"/>
      <c r="R134" s="35"/>
      <c r="S134" s="35"/>
      <c r="T134" s="35"/>
      <c r="U134" s="35"/>
      <c r="V134" s="35"/>
      <c r="W134" s="35"/>
      <c r="X134" s="35"/>
      <c r="Y134" s="35"/>
    </row>
    <row r="135" spans="2:25" s="13" customFormat="1">
      <c r="B135" s="35"/>
      <c r="C135" s="35"/>
      <c r="D135" s="35"/>
      <c r="E135" s="157"/>
      <c r="F135" s="157"/>
      <c r="G135" s="157"/>
      <c r="H135" s="157"/>
      <c r="I135" s="35"/>
      <c r="J135" s="158"/>
      <c r="K135" s="157"/>
      <c r="L135" s="157"/>
      <c r="M135" s="35"/>
      <c r="N135" s="35"/>
      <c r="O135" s="35"/>
      <c r="P135" s="35"/>
      <c r="Q135" s="35"/>
      <c r="R135" s="35"/>
      <c r="S135" s="35"/>
      <c r="T135" s="35"/>
      <c r="U135" s="35"/>
      <c r="V135" s="35"/>
      <c r="W135" s="35"/>
      <c r="X135" s="35"/>
      <c r="Y135" s="35"/>
    </row>
    <row r="136" spans="2:25" s="13" customFormat="1">
      <c r="B136" s="35"/>
      <c r="C136" s="35"/>
      <c r="D136" s="35"/>
      <c r="E136" s="157"/>
      <c r="F136" s="157"/>
      <c r="G136" s="157"/>
      <c r="H136" s="157"/>
      <c r="I136" s="35"/>
      <c r="J136" s="158"/>
      <c r="K136" s="157"/>
      <c r="L136" s="157"/>
      <c r="M136" s="35"/>
      <c r="N136" s="35"/>
      <c r="O136" s="35"/>
      <c r="P136" s="35"/>
      <c r="Q136" s="35"/>
      <c r="R136" s="35"/>
      <c r="S136" s="35"/>
      <c r="T136" s="35"/>
      <c r="U136" s="35"/>
      <c r="V136" s="35"/>
      <c r="W136" s="35"/>
      <c r="X136" s="35"/>
      <c r="Y136" s="35"/>
    </row>
    <row r="137" spans="2:25" s="13" customFormat="1">
      <c r="B137" s="35"/>
      <c r="C137" s="35"/>
      <c r="D137" s="35"/>
      <c r="E137" s="157"/>
      <c r="F137" s="157"/>
      <c r="G137" s="157"/>
      <c r="H137" s="157"/>
      <c r="I137" s="35"/>
      <c r="J137" s="158"/>
      <c r="K137" s="157"/>
      <c r="L137" s="157"/>
      <c r="M137" s="35"/>
      <c r="N137" s="35"/>
      <c r="O137" s="35"/>
      <c r="P137" s="35"/>
      <c r="Q137" s="35"/>
      <c r="R137" s="35"/>
      <c r="S137" s="35"/>
      <c r="T137" s="35"/>
      <c r="U137" s="35"/>
      <c r="V137" s="35"/>
      <c r="W137" s="35"/>
      <c r="X137" s="35"/>
      <c r="Y137" s="35"/>
    </row>
    <row r="138" spans="2:25" s="13" customFormat="1">
      <c r="B138" s="35"/>
      <c r="C138" s="35"/>
      <c r="D138" s="35"/>
      <c r="E138" s="157"/>
      <c r="F138" s="157"/>
      <c r="G138" s="157"/>
      <c r="H138" s="157"/>
      <c r="I138" s="35"/>
      <c r="J138" s="158"/>
      <c r="K138" s="157"/>
      <c r="L138" s="157"/>
      <c r="M138" s="35"/>
      <c r="N138" s="35"/>
      <c r="O138" s="35"/>
      <c r="P138" s="35"/>
      <c r="Q138" s="35"/>
      <c r="R138" s="35"/>
      <c r="S138" s="35"/>
      <c r="T138" s="35"/>
      <c r="U138" s="35"/>
      <c r="V138" s="35"/>
      <c r="W138" s="35"/>
      <c r="X138" s="35"/>
      <c r="Y138" s="35"/>
    </row>
    <row r="139" spans="2:25" s="13" customFormat="1">
      <c r="B139" s="35"/>
      <c r="C139" s="35"/>
      <c r="D139" s="35"/>
      <c r="E139" s="157"/>
      <c r="F139" s="157"/>
      <c r="G139" s="157"/>
      <c r="H139" s="157"/>
      <c r="I139" s="35"/>
      <c r="J139" s="158"/>
      <c r="K139" s="157"/>
      <c r="L139" s="157"/>
      <c r="M139" s="35"/>
      <c r="N139" s="35"/>
      <c r="O139" s="35"/>
      <c r="P139" s="35"/>
      <c r="Q139" s="35"/>
      <c r="R139" s="35"/>
      <c r="S139" s="35"/>
      <c r="T139" s="35"/>
      <c r="U139" s="35"/>
      <c r="V139" s="35"/>
      <c r="W139" s="35"/>
      <c r="X139" s="35"/>
      <c r="Y139" s="35"/>
    </row>
    <row r="140" spans="2:25" s="13" customFormat="1">
      <c r="B140" s="35"/>
      <c r="C140" s="35"/>
      <c r="D140" s="35"/>
      <c r="E140" s="157"/>
      <c r="F140" s="157"/>
      <c r="G140" s="157"/>
      <c r="H140" s="157"/>
      <c r="I140" s="35"/>
      <c r="J140" s="158"/>
      <c r="K140" s="157"/>
      <c r="L140" s="157"/>
      <c r="M140" s="35"/>
      <c r="N140" s="35"/>
      <c r="O140" s="35"/>
      <c r="P140" s="35"/>
      <c r="Q140" s="35"/>
      <c r="R140" s="35"/>
      <c r="S140" s="35"/>
      <c r="T140" s="35"/>
      <c r="U140" s="35"/>
      <c r="V140" s="35"/>
      <c r="W140" s="35"/>
      <c r="X140" s="35"/>
      <c r="Y140" s="35"/>
    </row>
    <row r="141" spans="2:25" s="13" customFormat="1">
      <c r="B141" s="35"/>
      <c r="C141" s="35"/>
      <c r="D141" s="35"/>
      <c r="E141" s="157"/>
      <c r="F141" s="157"/>
      <c r="G141" s="157"/>
      <c r="H141" s="157"/>
      <c r="I141" s="35"/>
      <c r="J141" s="158"/>
      <c r="K141" s="157"/>
      <c r="L141" s="157"/>
      <c r="M141" s="35"/>
      <c r="N141" s="35"/>
      <c r="O141" s="35"/>
      <c r="P141" s="35"/>
      <c r="Q141" s="35"/>
      <c r="R141" s="35"/>
      <c r="S141" s="35"/>
      <c r="T141" s="35"/>
      <c r="U141" s="35"/>
      <c r="V141" s="35"/>
      <c r="W141" s="35"/>
      <c r="X141" s="35"/>
      <c r="Y141" s="35"/>
    </row>
    <row r="142" spans="2:25" s="13" customFormat="1">
      <c r="B142" s="35"/>
      <c r="C142" s="35"/>
      <c r="D142" s="35"/>
      <c r="E142" s="157"/>
      <c r="F142" s="157"/>
      <c r="G142" s="157"/>
      <c r="H142" s="157"/>
      <c r="I142" s="35"/>
      <c r="J142" s="158"/>
      <c r="K142" s="157"/>
      <c r="L142" s="157"/>
      <c r="M142" s="35"/>
      <c r="N142" s="35"/>
      <c r="O142" s="35"/>
      <c r="P142" s="35"/>
      <c r="Q142" s="35"/>
      <c r="R142" s="35"/>
      <c r="S142" s="35"/>
      <c r="T142" s="35"/>
      <c r="U142" s="35"/>
      <c r="V142" s="35"/>
      <c r="W142" s="35"/>
      <c r="X142" s="35"/>
      <c r="Y142" s="35"/>
    </row>
    <row r="143" spans="2:25" s="13" customFormat="1">
      <c r="B143" s="35"/>
      <c r="C143" s="35"/>
      <c r="D143" s="35"/>
      <c r="E143" s="157"/>
      <c r="F143" s="157"/>
      <c r="G143" s="157"/>
      <c r="H143" s="157"/>
      <c r="I143" s="35"/>
      <c r="J143" s="158"/>
      <c r="K143" s="157"/>
      <c r="L143" s="157"/>
      <c r="M143" s="35"/>
      <c r="N143" s="35"/>
      <c r="O143" s="35"/>
      <c r="P143" s="35"/>
      <c r="Q143" s="35"/>
      <c r="R143" s="35"/>
      <c r="S143" s="35"/>
      <c r="T143" s="35"/>
      <c r="U143" s="35"/>
      <c r="V143" s="35"/>
      <c r="W143" s="35"/>
      <c r="X143" s="35"/>
      <c r="Y143" s="35"/>
    </row>
    <row r="144" spans="2:25" s="13" customFormat="1">
      <c r="B144" s="35"/>
      <c r="C144" s="35"/>
      <c r="D144" s="35"/>
      <c r="E144" s="157"/>
      <c r="F144" s="157"/>
      <c r="G144" s="157"/>
      <c r="H144" s="157"/>
      <c r="I144" s="35"/>
      <c r="J144" s="158"/>
      <c r="K144" s="157"/>
      <c r="L144" s="157"/>
      <c r="M144" s="35"/>
      <c r="N144" s="35"/>
      <c r="O144" s="35"/>
      <c r="P144" s="35"/>
      <c r="Q144" s="35"/>
      <c r="R144" s="35"/>
      <c r="S144" s="35"/>
      <c r="T144" s="35"/>
      <c r="U144" s="35"/>
      <c r="V144" s="35"/>
      <c r="W144" s="35"/>
      <c r="X144" s="35"/>
      <c r="Y144" s="35"/>
    </row>
    <row r="145" spans="2:25" s="13" customFormat="1">
      <c r="B145" s="35"/>
      <c r="C145" s="35"/>
      <c r="D145" s="35"/>
      <c r="E145" s="157"/>
      <c r="F145" s="157"/>
      <c r="G145" s="157"/>
      <c r="H145" s="157"/>
      <c r="I145" s="35"/>
      <c r="J145" s="158"/>
      <c r="K145" s="157"/>
      <c r="L145" s="157"/>
      <c r="M145" s="35"/>
      <c r="N145" s="35"/>
      <c r="O145" s="35"/>
      <c r="P145" s="35"/>
      <c r="Q145" s="35"/>
      <c r="R145" s="35"/>
      <c r="S145" s="35"/>
      <c r="T145" s="35"/>
      <c r="U145" s="35"/>
      <c r="V145" s="35"/>
      <c r="W145" s="35"/>
      <c r="X145" s="35"/>
      <c r="Y145" s="35"/>
    </row>
    <row r="146" spans="2:25" s="13" customFormat="1">
      <c r="B146" s="35"/>
      <c r="C146" s="35"/>
      <c r="D146" s="35"/>
      <c r="E146" s="157"/>
      <c r="F146" s="157"/>
      <c r="G146" s="157"/>
      <c r="H146" s="157"/>
      <c r="I146" s="35"/>
      <c r="J146" s="158"/>
      <c r="K146" s="157"/>
      <c r="L146" s="157"/>
      <c r="M146" s="35"/>
      <c r="N146" s="35"/>
      <c r="O146" s="35"/>
      <c r="P146" s="35"/>
      <c r="Q146" s="35"/>
      <c r="R146" s="35"/>
      <c r="S146" s="35"/>
      <c r="T146" s="35"/>
      <c r="U146" s="35"/>
      <c r="V146" s="35"/>
      <c r="W146" s="35"/>
      <c r="X146" s="35"/>
      <c r="Y146" s="35"/>
    </row>
    <row r="147" spans="2:25" s="13" customFormat="1">
      <c r="B147" s="35"/>
      <c r="C147" s="35"/>
      <c r="D147" s="35"/>
      <c r="E147" s="157"/>
      <c r="F147" s="157"/>
      <c r="G147" s="157"/>
      <c r="H147" s="157"/>
      <c r="I147" s="35"/>
      <c r="J147" s="158"/>
      <c r="K147" s="157"/>
      <c r="L147" s="157"/>
      <c r="M147" s="35"/>
      <c r="N147" s="35"/>
      <c r="O147" s="35"/>
      <c r="P147" s="35"/>
      <c r="Q147" s="35"/>
      <c r="R147" s="35"/>
      <c r="S147" s="35"/>
      <c r="T147" s="35"/>
      <c r="U147" s="35"/>
      <c r="V147" s="35"/>
      <c r="W147" s="35"/>
      <c r="X147" s="35"/>
      <c r="Y147" s="35"/>
    </row>
    <row r="148" spans="2:25" s="13" customFormat="1">
      <c r="B148" s="35"/>
      <c r="C148" s="35"/>
      <c r="D148" s="35"/>
      <c r="E148" s="157"/>
      <c r="F148" s="157"/>
      <c r="G148" s="157"/>
      <c r="H148" s="157"/>
      <c r="I148" s="35"/>
      <c r="J148" s="158"/>
      <c r="K148" s="157"/>
      <c r="L148" s="157"/>
      <c r="M148" s="35"/>
      <c r="N148" s="35"/>
      <c r="O148" s="35"/>
      <c r="P148" s="35"/>
      <c r="Q148" s="35"/>
      <c r="R148" s="35"/>
      <c r="S148" s="35"/>
      <c r="T148" s="35"/>
      <c r="U148" s="35"/>
      <c r="V148" s="35"/>
      <c r="W148" s="35"/>
      <c r="X148" s="35"/>
      <c r="Y148" s="35"/>
    </row>
    <row r="149" spans="2:25" s="13" customFormat="1">
      <c r="B149" s="35"/>
      <c r="C149" s="35"/>
      <c r="D149" s="35"/>
      <c r="E149" s="157"/>
      <c r="F149" s="157"/>
      <c r="G149" s="157"/>
      <c r="H149" s="157"/>
      <c r="I149" s="35"/>
      <c r="J149" s="158"/>
      <c r="K149" s="157"/>
      <c r="L149" s="157"/>
      <c r="M149" s="35"/>
      <c r="N149" s="35"/>
      <c r="O149" s="35"/>
      <c r="P149" s="35"/>
      <c r="Q149" s="35"/>
      <c r="R149" s="35"/>
      <c r="S149" s="35"/>
      <c r="T149" s="35"/>
      <c r="U149" s="35"/>
      <c r="V149" s="35"/>
      <c r="W149" s="35"/>
      <c r="X149" s="35"/>
      <c r="Y149" s="35"/>
    </row>
    <row r="150" spans="2:25" s="13" customFormat="1">
      <c r="B150" s="35"/>
      <c r="C150" s="35"/>
      <c r="D150" s="35"/>
      <c r="E150" s="157"/>
      <c r="F150" s="157"/>
      <c r="G150" s="157"/>
      <c r="H150" s="157"/>
      <c r="I150" s="35"/>
      <c r="J150" s="158"/>
      <c r="K150" s="157"/>
      <c r="L150" s="157"/>
      <c r="M150" s="35"/>
      <c r="N150" s="35"/>
      <c r="O150" s="35"/>
      <c r="P150" s="35"/>
      <c r="Q150" s="35"/>
      <c r="R150" s="35"/>
      <c r="S150" s="35"/>
      <c r="T150" s="35"/>
      <c r="U150" s="35"/>
      <c r="V150" s="35"/>
      <c r="W150" s="35"/>
      <c r="X150" s="35"/>
      <c r="Y150" s="35"/>
    </row>
    <row r="151" spans="2:25" s="13" customFormat="1">
      <c r="B151" s="35"/>
      <c r="C151" s="35"/>
      <c r="D151" s="35"/>
      <c r="E151" s="157"/>
      <c r="F151" s="157"/>
      <c r="G151" s="157"/>
      <c r="H151" s="157"/>
      <c r="I151" s="35"/>
      <c r="J151" s="158"/>
      <c r="K151" s="157"/>
      <c r="L151" s="157"/>
      <c r="M151" s="35"/>
      <c r="N151" s="35"/>
      <c r="O151" s="35"/>
      <c r="P151" s="35"/>
      <c r="Q151" s="35"/>
      <c r="R151" s="35"/>
      <c r="S151" s="35"/>
      <c r="T151" s="35"/>
      <c r="U151" s="35"/>
      <c r="V151" s="35"/>
      <c r="W151" s="35"/>
      <c r="X151" s="35"/>
      <c r="Y151" s="35"/>
    </row>
    <row r="152" spans="2:25" s="13" customFormat="1">
      <c r="B152" s="35"/>
      <c r="C152" s="35"/>
      <c r="D152" s="35"/>
      <c r="E152" s="157"/>
      <c r="F152" s="157"/>
      <c r="G152" s="157"/>
      <c r="H152" s="157"/>
      <c r="I152" s="35"/>
      <c r="J152" s="158"/>
      <c r="K152" s="157"/>
      <c r="L152" s="157"/>
      <c r="M152" s="35"/>
      <c r="N152" s="35"/>
      <c r="O152" s="35"/>
      <c r="P152" s="35"/>
      <c r="Q152" s="35"/>
      <c r="R152" s="35"/>
      <c r="S152" s="35"/>
      <c r="T152" s="35"/>
      <c r="U152" s="35"/>
      <c r="V152" s="35"/>
      <c r="W152" s="35"/>
      <c r="X152" s="35"/>
      <c r="Y152" s="35"/>
    </row>
    <row r="153" spans="2:25" s="13" customFormat="1">
      <c r="B153" s="35"/>
      <c r="C153" s="35"/>
      <c r="D153" s="35"/>
      <c r="E153" s="157"/>
      <c r="F153" s="157"/>
      <c r="G153" s="157"/>
      <c r="H153" s="157"/>
      <c r="I153" s="35"/>
      <c r="J153" s="158"/>
      <c r="K153" s="157"/>
      <c r="L153" s="157"/>
      <c r="M153" s="35"/>
      <c r="N153" s="35"/>
      <c r="O153" s="35"/>
      <c r="P153" s="35"/>
      <c r="Q153" s="35"/>
      <c r="R153" s="35"/>
      <c r="S153" s="35"/>
      <c r="T153" s="35"/>
      <c r="U153" s="35"/>
      <c r="V153" s="35"/>
      <c r="W153" s="35"/>
      <c r="X153" s="35"/>
      <c r="Y153" s="35"/>
    </row>
    <row r="154" spans="2:25" s="13" customFormat="1">
      <c r="B154" s="35"/>
      <c r="C154" s="35"/>
      <c r="D154" s="35"/>
      <c r="E154" s="157"/>
      <c r="F154" s="157"/>
      <c r="G154" s="157"/>
      <c r="H154" s="157"/>
      <c r="I154" s="35"/>
      <c r="J154" s="158"/>
      <c r="K154" s="157"/>
      <c r="L154" s="157"/>
      <c r="M154" s="35"/>
      <c r="N154" s="35"/>
      <c r="O154" s="35"/>
      <c r="P154" s="35"/>
      <c r="Q154" s="35"/>
      <c r="R154" s="35"/>
      <c r="S154" s="35"/>
      <c r="T154" s="35"/>
      <c r="U154" s="35"/>
      <c r="V154" s="35"/>
      <c r="W154" s="35"/>
      <c r="X154" s="35"/>
      <c r="Y154" s="35"/>
    </row>
    <row r="155" spans="2:25" s="13" customFormat="1">
      <c r="B155" s="35"/>
      <c r="C155" s="35"/>
      <c r="D155" s="35"/>
      <c r="E155" s="157"/>
      <c r="F155" s="157"/>
      <c r="G155" s="157"/>
      <c r="H155" s="157"/>
      <c r="I155" s="35"/>
      <c r="J155" s="158"/>
      <c r="K155" s="157"/>
      <c r="L155" s="157"/>
      <c r="M155" s="35"/>
      <c r="N155" s="35"/>
      <c r="O155" s="35"/>
      <c r="P155" s="35"/>
      <c r="Q155" s="35"/>
      <c r="R155" s="35"/>
      <c r="S155" s="35"/>
      <c r="T155" s="35"/>
      <c r="U155" s="35"/>
      <c r="V155" s="35"/>
      <c r="W155" s="35"/>
      <c r="X155" s="35"/>
      <c r="Y155" s="35"/>
    </row>
    <row r="156" spans="2:25" s="13" customFormat="1">
      <c r="B156" s="35"/>
      <c r="C156" s="35"/>
      <c r="D156" s="35"/>
      <c r="E156" s="157"/>
      <c r="F156" s="157"/>
      <c r="G156" s="157"/>
      <c r="H156" s="157"/>
      <c r="I156" s="35"/>
      <c r="J156" s="158"/>
      <c r="K156" s="157"/>
      <c r="L156" s="157"/>
      <c r="M156" s="35"/>
      <c r="N156" s="35"/>
      <c r="O156" s="35"/>
      <c r="P156" s="35"/>
      <c r="Q156" s="35"/>
      <c r="R156" s="35"/>
      <c r="S156" s="35"/>
      <c r="T156" s="35"/>
      <c r="U156" s="35"/>
      <c r="V156" s="35"/>
      <c r="W156" s="35"/>
      <c r="X156" s="35"/>
      <c r="Y156" s="35"/>
    </row>
    <row r="157" spans="2:25" s="13" customFormat="1">
      <c r="B157" s="35"/>
      <c r="C157" s="35"/>
      <c r="D157" s="35"/>
      <c r="E157" s="157"/>
      <c r="F157" s="157"/>
      <c r="G157" s="157"/>
      <c r="H157" s="157"/>
      <c r="I157" s="35"/>
      <c r="J157" s="158"/>
      <c r="K157" s="157"/>
      <c r="L157" s="157"/>
      <c r="M157" s="35"/>
      <c r="N157" s="35"/>
      <c r="O157" s="35"/>
      <c r="P157" s="35"/>
      <c r="Q157" s="35"/>
      <c r="R157" s="35"/>
      <c r="S157" s="35"/>
      <c r="T157" s="35"/>
      <c r="U157" s="35"/>
      <c r="V157" s="35"/>
      <c r="W157" s="35"/>
      <c r="X157" s="35"/>
      <c r="Y157" s="35"/>
    </row>
    <row r="158" spans="2:25" s="13" customFormat="1">
      <c r="B158" s="35"/>
      <c r="C158" s="35"/>
      <c r="D158" s="35"/>
      <c r="E158" s="157"/>
      <c r="F158" s="157"/>
      <c r="G158" s="157"/>
      <c r="H158" s="157"/>
      <c r="I158" s="35"/>
      <c r="J158" s="158"/>
      <c r="K158" s="157"/>
      <c r="L158" s="157"/>
      <c r="M158" s="35"/>
      <c r="N158" s="35"/>
      <c r="O158" s="35"/>
      <c r="P158" s="35"/>
      <c r="Q158" s="35"/>
      <c r="R158" s="35"/>
      <c r="S158" s="35"/>
      <c r="T158" s="35"/>
      <c r="U158" s="35"/>
      <c r="V158" s="35"/>
      <c r="W158" s="35"/>
      <c r="X158" s="35"/>
      <c r="Y158" s="35"/>
    </row>
    <row r="159" spans="2:25" s="13" customFormat="1">
      <c r="B159" s="35"/>
      <c r="C159" s="35"/>
      <c r="D159" s="35"/>
      <c r="E159" s="157"/>
      <c r="F159" s="157"/>
      <c r="G159" s="157"/>
      <c r="H159" s="157"/>
      <c r="I159" s="35"/>
      <c r="J159" s="158"/>
      <c r="K159" s="157"/>
      <c r="L159" s="157"/>
      <c r="M159" s="35"/>
      <c r="N159" s="35"/>
      <c r="O159" s="35"/>
      <c r="P159" s="35"/>
      <c r="Q159" s="35"/>
      <c r="R159" s="35"/>
      <c r="S159" s="35"/>
      <c r="T159" s="35"/>
      <c r="U159" s="35"/>
      <c r="V159" s="35"/>
      <c r="W159" s="35"/>
      <c r="X159" s="35"/>
      <c r="Y159" s="35"/>
    </row>
    <row r="160" spans="2:25" s="13" customFormat="1">
      <c r="B160" s="35"/>
      <c r="C160" s="35"/>
      <c r="D160" s="35"/>
      <c r="E160" s="157"/>
      <c r="F160" s="157"/>
      <c r="G160" s="157"/>
      <c r="H160" s="157"/>
      <c r="I160" s="35"/>
      <c r="J160" s="158"/>
      <c r="K160" s="157"/>
      <c r="L160" s="157"/>
      <c r="M160" s="35"/>
      <c r="N160" s="35"/>
      <c r="O160" s="35"/>
      <c r="P160" s="35"/>
      <c r="Q160" s="35"/>
      <c r="R160" s="35"/>
      <c r="S160" s="35"/>
      <c r="T160" s="35"/>
      <c r="U160" s="35"/>
      <c r="V160" s="35"/>
      <c r="W160" s="35"/>
      <c r="X160" s="35"/>
      <c r="Y160" s="35"/>
    </row>
    <row r="161" spans="2:25" s="13" customFormat="1">
      <c r="B161" s="35"/>
      <c r="C161" s="35"/>
      <c r="D161" s="35"/>
      <c r="E161" s="157"/>
      <c r="F161" s="157"/>
      <c r="G161" s="157"/>
      <c r="H161" s="157"/>
      <c r="I161" s="35"/>
      <c r="J161" s="158"/>
      <c r="K161" s="157"/>
      <c r="L161" s="157"/>
      <c r="M161" s="35"/>
      <c r="N161" s="35"/>
      <c r="O161" s="35"/>
      <c r="P161" s="35"/>
      <c r="Q161" s="35"/>
      <c r="R161" s="35"/>
      <c r="S161" s="35"/>
      <c r="T161" s="35"/>
      <c r="U161" s="35"/>
      <c r="V161" s="35"/>
      <c r="W161" s="35"/>
      <c r="X161" s="35"/>
      <c r="Y161" s="35"/>
    </row>
    <row r="162" spans="2:25" s="13" customFormat="1">
      <c r="B162" s="35"/>
      <c r="C162" s="35"/>
      <c r="D162" s="35"/>
      <c r="E162" s="157"/>
      <c r="F162" s="157"/>
      <c r="G162" s="157"/>
      <c r="H162" s="157"/>
      <c r="I162" s="35"/>
      <c r="J162" s="158"/>
      <c r="K162" s="157"/>
      <c r="L162" s="157"/>
      <c r="M162" s="35"/>
      <c r="N162" s="35"/>
      <c r="O162" s="35"/>
      <c r="P162" s="35"/>
      <c r="Q162" s="35"/>
      <c r="R162" s="35"/>
      <c r="S162" s="35"/>
      <c r="T162" s="35"/>
      <c r="U162" s="35"/>
      <c r="V162" s="35"/>
      <c r="W162" s="35"/>
      <c r="X162" s="35"/>
      <c r="Y162" s="35"/>
    </row>
    <row r="163" spans="2:25" s="13" customFormat="1">
      <c r="B163" s="35"/>
      <c r="C163" s="35"/>
      <c r="D163" s="35"/>
      <c r="E163" s="157"/>
      <c r="F163" s="157"/>
      <c r="G163" s="157"/>
      <c r="H163" s="157"/>
      <c r="I163" s="35"/>
      <c r="J163" s="158"/>
      <c r="K163" s="157"/>
      <c r="L163" s="157"/>
      <c r="M163" s="35"/>
      <c r="N163" s="35"/>
      <c r="O163" s="35"/>
      <c r="P163" s="35"/>
      <c r="Q163" s="35"/>
      <c r="R163" s="35"/>
      <c r="S163" s="35"/>
      <c r="T163" s="35"/>
      <c r="U163" s="35"/>
      <c r="V163" s="35"/>
      <c r="W163" s="35"/>
      <c r="X163" s="35"/>
      <c r="Y163" s="35"/>
    </row>
    <row r="164" spans="2:25" s="13" customFormat="1">
      <c r="B164" s="35"/>
      <c r="C164" s="35"/>
      <c r="D164" s="35"/>
      <c r="E164" s="157"/>
      <c r="F164" s="157"/>
      <c r="G164" s="157"/>
      <c r="H164" s="157"/>
      <c r="I164" s="35"/>
      <c r="J164" s="158"/>
      <c r="K164" s="157"/>
      <c r="L164" s="157"/>
      <c r="M164" s="35"/>
      <c r="N164" s="35"/>
      <c r="O164" s="35"/>
      <c r="P164" s="35"/>
      <c r="Q164" s="35"/>
      <c r="R164" s="35"/>
      <c r="S164" s="35"/>
      <c r="T164" s="35"/>
      <c r="U164" s="35"/>
      <c r="V164" s="35"/>
      <c r="W164" s="35"/>
      <c r="X164" s="35"/>
      <c r="Y164" s="35"/>
    </row>
  </sheetData>
  <mergeCells count="208">
    <mergeCell ref="A3:A80"/>
    <mergeCell ref="B3:B80"/>
    <mergeCell ref="C3:C8"/>
    <mergeCell ref="D3:D8"/>
    <mergeCell ref="E3:E8"/>
    <mergeCell ref="F3:F8"/>
    <mergeCell ref="H3:H8"/>
    <mergeCell ref="I3:I8"/>
    <mergeCell ref="J3:J4"/>
    <mergeCell ref="G11:G16"/>
    <mergeCell ref="I11:I16"/>
    <mergeCell ref="J11:J12"/>
    <mergeCell ref="I25:I28"/>
    <mergeCell ref="J25:J26"/>
    <mergeCell ref="C41:C54"/>
    <mergeCell ref="D41:D48"/>
    <mergeCell ref="E41:E48"/>
    <mergeCell ref="F41:F48"/>
    <mergeCell ref="E73:E80"/>
    <mergeCell ref="F73:F80"/>
    <mergeCell ref="G73:G80"/>
    <mergeCell ref="H73:H80"/>
    <mergeCell ref="C61:C68"/>
    <mergeCell ref="D61:D68"/>
    <mergeCell ref="W3:W8"/>
    <mergeCell ref="B1:C1"/>
    <mergeCell ref="E1:AB1"/>
    <mergeCell ref="AC1:AC2"/>
    <mergeCell ref="K2:L2"/>
    <mergeCell ref="X9:X10"/>
    <mergeCell ref="Y9:Y10"/>
    <mergeCell ref="AA9:AA10"/>
    <mergeCell ref="J9:J10"/>
    <mergeCell ref="V9:V10"/>
    <mergeCell ref="W9:W10"/>
    <mergeCell ref="AD3:AD8"/>
    <mergeCell ref="J5:J6"/>
    <mergeCell ref="J7:J8"/>
    <mergeCell ref="D9:D10"/>
    <mergeCell ref="E9:E10"/>
    <mergeCell ref="F9:F10"/>
    <mergeCell ref="G9:G10"/>
    <mergeCell ref="H9:H10"/>
    <mergeCell ref="I9:I10"/>
    <mergeCell ref="X3:X8"/>
    <mergeCell ref="Y3:Y8"/>
    <mergeCell ref="Z3:Z80"/>
    <mergeCell ref="AA3:AA8"/>
    <mergeCell ref="AB3:AB80"/>
    <mergeCell ref="AC3:AC8"/>
    <mergeCell ref="AC9:AC10"/>
    <mergeCell ref="AC11:AC16"/>
    <mergeCell ref="AA25:AA28"/>
    <mergeCell ref="AC25:AC28"/>
    <mergeCell ref="G3:G8"/>
    <mergeCell ref="D11:D16"/>
    <mergeCell ref="E11:E16"/>
    <mergeCell ref="F11:F16"/>
    <mergeCell ref="V3:V8"/>
    <mergeCell ref="V11:V16"/>
    <mergeCell ref="W11:W16"/>
    <mergeCell ref="X11:X16"/>
    <mergeCell ref="Y11:Y16"/>
    <mergeCell ref="AA11:AA22"/>
    <mergeCell ref="J13:J14"/>
    <mergeCell ref="J15:J16"/>
    <mergeCell ref="J17:J18"/>
    <mergeCell ref="V17:V22"/>
    <mergeCell ref="W17:W22"/>
    <mergeCell ref="X17:X22"/>
    <mergeCell ref="Y17:Y22"/>
    <mergeCell ref="AC17:AC22"/>
    <mergeCell ref="J19:J20"/>
    <mergeCell ref="J21:J22"/>
    <mergeCell ref="D17:D22"/>
    <mergeCell ref="E17:E22"/>
    <mergeCell ref="F17:F22"/>
    <mergeCell ref="G17:G22"/>
    <mergeCell ref="H17:H22"/>
    <mergeCell ref="I17:I22"/>
    <mergeCell ref="V25:V28"/>
    <mergeCell ref="W25:W28"/>
    <mergeCell ref="X25:X28"/>
    <mergeCell ref="Y25:Y28"/>
    <mergeCell ref="J27:J28"/>
    <mergeCell ref="G25:G28"/>
    <mergeCell ref="H25:H28"/>
    <mergeCell ref="F23:F28"/>
    <mergeCell ref="AA29:AA32"/>
    <mergeCell ref="J23:J24"/>
    <mergeCell ref="I23:I24"/>
    <mergeCell ref="AC29:AC32"/>
    <mergeCell ref="J31:J32"/>
    <mergeCell ref="D33:D40"/>
    <mergeCell ref="E33:E40"/>
    <mergeCell ref="F33:F40"/>
    <mergeCell ref="G33:G40"/>
    <mergeCell ref="H33:H40"/>
    <mergeCell ref="I33:I40"/>
    <mergeCell ref="H29:H32"/>
    <mergeCell ref="I29:I32"/>
    <mergeCell ref="J29:J30"/>
    <mergeCell ref="V29:V32"/>
    <mergeCell ref="W29:W32"/>
    <mergeCell ref="X29:X32"/>
    <mergeCell ref="AC33:AC40"/>
    <mergeCell ref="J35:J36"/>
    <mergeCell ref="J37:J38"/>
    <mergeCell ref="J39:J40"/>
    <mergeCell ref="D29:D32"/>
    <mergeCell ref="E29:E32"/>
    <mergeCell ref="F29:F32"/>
    <mergeCell ref="G29:G32"/>
    <mergeCell ref="Y29:Y32"/>
    <mergeCell ref="V33:V40"/>
    <mergeCell ref="W33:W40"/>
    <mergeCell ref="X33:X40"/>
    <mergeCell ref="Y33:Y40"/>
    <mergeCell ref="AA33:AA54"/>
    <mergeCell ref="J41:J42"/>
    <mergeCell ref="V41:V48"/>
    <mergeCell ref="W41:W48"/>
    <mergeCell ref="J53:J54"/>
    <mergeCell ref="V53:V54"/>
    <mergeCell ref="W53:W54"/>
    <mergeCell ref="X53:X54"/>
    <mergeCell ref="Y53:Y54"/>
    <mergeCell ref="Y41:Y48"/>
    <mergeCell ref="J43:J44"/>
    <mergeCell ref="J45:J46"/>
    <mergeCell ref="J47:J48"/>
    <mergeCell ref="J49:J50"/>
    <mergeCell ref="X41:X48"/>
    <mergeCell ref="E61:E68"/>
    <mergeCell ref="F61:F68"/>
    <mergeCell ref="G61:G68"/>
    <mergeCell ref="I55:I60"/>
    <mergeCell ref="J55:J56"/>
    <mergeCell ref="V55:V60"/>
    <mergeCell ref="W55:W60"/>
    <mergeCell ref="C55:C60"/>
    <mergeCell ref="D55:D60"/>
    <mergeCell ref="E55:E60"/>
    <mergeCell ref="F55:F60"/>
    <mergeCell ref="G55:G60"/>
    <mergeCell ref="H55:H60"/>
    <mergeCell ref="C69:C80"/>
    <mergeCell ref="D69:D80"/>
    <mergeCell ref="E69:E72"/>
    <mergeCell ref="F69:F72"/>
    <mergeCell ref="G69:G72"/>
    <mergeCell ref="H69:H72"/>
    <mergeCell ref="Y61:Y68"/>
    <mergeCell ref="AA61:AA68"/>
    <mergeCell ref="AC61:AC68"/>
    <mergeCell ref="J63:J64"/>
    <mergeCell ref="J65:J66"/>
    <mergeCell ref="J67:J68"/>
    <mergeCell ref="H61:H68"/>
    <mergeCell ref="I61:I68"/>
    <mergeCell ref="J61:J62"/>
    <mergeCell ref="V61:V68"/>
    <mergeCell ref="W61:W68"/>
    <mergeCell ref="X61:X68"/>
    <mergeCell ref="W79:W80"/>
    <mergeCell ref="X79:X80"/>
    <mergeCell ref="Y79:Y80"/>
    <mergeCell ref="J73:J74"/>
    <mergeCell ref="J75:J76"/>
    <mergeCell ref="J77:J78"/>
    <mergeCell ref="Q84:U84"/>
    <mergeCell ref="AA69:AA80"/>
    <mergeCell ref="AA55:AA60"/>
    <mergeCell ref="AC69:AC70"/>
    <mergeCell ref="J79:J80"/>
    <mergeCell ref="V79:V80"/>
    <mergeCell ref="I69:I72"/>
    <mergeCell ref="V69:V72"/>
    <mergeCell ref="W69:W72"/>
    <mergeCell ref="X69:X72"/>
    <mergeCell ref="Y69:Y72"/>
    <mergeCell ref="I73:I80"/>
    <mergeCell ref="AC55:AC60"/>
    <mergeCell ref="J57:J58"/>
    <mergeCell ref="J59:J60"/>
    <mergeCell ref="X55:X60"/>
    <mergeCell ref="Y55:Y60"/>
    <mergeCell ref="J69:J70"/>
    <mergeCell ref="J71:J72"/>
    <mergeCell ref="D23:D28"/>
    <mergeCell ref="C9:C40"/>
    <mergeCell ref="E49:E54"/>
    <mergeCell ref="F49:F54"/>
    <mergeCell ref="G49:G54"/>
    <mergeCell ref="H49:H54"/>
    <mergeCell ref="I49:I54"/>
    <mergeCell ref="J51:J52"/>
    <mergeCell ref="D49:D54"/>
    <mergeCell ref="G41:G48"/>
    <mergeCell ref="H41:H48"/>
    <mergeCell ref="I41:I48"/>
    <mergeCell ref="J33:J34"/>
    <mergeCell ref="G23:G24"/>
    <mergeCell ref="H23:H24"/>
    <mergeCell ref="H11:H12"/>
    <mergeCell ref="H13:H14"/>
    <mergeCell ref="H15:H16"/>
    <mergeCell ref="E23:E28"/>
  </mergeCells>
  <conditionalFormatting sqref="Q86:T86">
    <cfRule type="iconSet" priority="1">
      <iconSet iconSet="3Symbols">
        <cfvo type="percent" val="0"/>
        <cfvo type="percent" val="33"/>
        <cfvo type="percent" val="67"/>
      </iconSet>
    </cfRule>
  </conditionalFormatting>
  <conditionalFormatting sqref="Q88:T88">
    <cfRule type="iconSet" priority="2">
      <iconSet iconSet="3Symbols">
        <cfvo type="percent" val="0"/>
        <cfvo type="percent" val="33"/>
        <cfvo type="percent" val="67"/>
      </iconSet>
    </cfRule>
  </conditionalFormatting>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8AF2FD-6E1A-445F-98DB-12C51DAC81F5}">
  <sheetPr>
    <tabColor theme="0"/>
  </sheetPr>
  <dimension ref="A1:AT176"/>
  <sheetViews>
    <sheetView zoomScale="70" zoomScaleNormal="70" workbookViewId="0">
      <pane xSplit="6" ySplit="2" topLeftCell="G3" activePane="bottomRight" state="frozen"/>
      <selection pane="topRight" activeCell="G1" sqref="G1"/>
      <selection pane="bottomLeft" activeCell="A3" sqref="A3"/>
      <selection pane="bottomRight" activeCell="G3" sqref="G3:G6"/>
    </sheetView>
  </sheetViews>
  <sheetFormatPr baseColWidth="10" defaultColWidth="9.140625" defaultRowHeight="15"/>
  <cols>
    <col min="1" max="1" width="10.85546875" customWidth="1"/>
    <col min="2" max="2" width="16.28515625" customWidth="1"/>
    <col min="3" max="3" width="28.28515625" customWidth="1"/>
    <col min="4" max="4" width="24.85546875" customWidth="1"/>
    <col min="5" max="5" width="52.28515625" customWidth="1"/>
    <col min="6" max="6" width="11" customWidth="1"/>
    <col min="7" max="7" width="25.28515625" customWidth="1"/>
    <col min="8" max="8" width="14.5703125" customWidth="1"/>
    <col min="9" max="9" width="11.85546875" customWidth="1"/>
    <col min="10" max="10" width="34.85546875" customWidth="1"/>
    <col min="11" max="16" width="9.140625" customWidth="1"/>
    <col min="17" max="17" width="10" style="8" customWidth="1"/>
    <col min="18" max="18" width="10.42578125" style="8" customWidth="1"/>
    <col min="19" max="25" width="10" style="8" customWidth="1"/>
    <col min="26" max="26" width="11.85546875" style="14" customWidth="1"/>
    <col min="27" max="27" width="16.28515625" style="14" customWidth="1"/>
    <col min="28" max="28" width="14.28515625" style="14" customWidth="1"/>
    <col min="29" max="46" width="9.140625" style="14"/>
  </cols>
  <sheetData>
    <row r="1" spans="1:46" ht="33.75" customHeight="1">
      <c r="A1" s="526" t="s">
        <v>0</v>
      </c>
      <c r="B1" s="850" t="s">
        <v>1</v>
      </c>
      <c r="C1" s="850"/>
      <c r="D1" s="526" t="s">
        <v>24</v>
      </c>
      <c r="E1" s="851"/>
      <c r="F1" s="851"/>
      <c r="G1" s="851"/>
      <c r="H1" s="851"/>
      <c r="I1" s="851"/>
      <c r="J1" s="851"/>
      <c r="K1" s="851"/>
      <c r="L1" s="851"/>
      <c r="M1" s="851"/>
      <c r="N1" s="851"/>
      <c r="O1" s="851"/>
      <c r="P1" s="851"/>
      <c r="Q1" s="851"/>
      <c r="R1" s="851"/>
      <c r="S1" s="851"/>
      <c r="T1" s="851"/>
      <c r="U1" s="851"/>
      <c r="V1" s="851"/>
      <c r="W1" s="851"/>
      <c r="X1" s="851"/>
      <c r="Y1" s="851"/>
      <c r="Z1" s="851"/>
      <c r="AA1" s="851"/>
      <c r="AB1" s="852"/>
    </row>
    <row r="2" spans="1:46" s="12" customFormat="1" ht="58.5" customHeight="1">
      <c r="A2" s="21" t="s">
        <v>2</v>
      </c>
      <c r="B2" s="21" t="s">
        <v>3</v>
      </c>
      <c r="C2" s="21" t="s">
        <v>25</v>
      </c>
      <c r="D2" s="20" t="s">
        <v>4</v>
      </c>
      <c r="E2" s="79" t="s">
        <v>435</v>
      </c>
      <c r="F2" s="36" t="s">
        <v>5</v>
      </c>
      <c r="G2" s="527" t="s">
        <v>6</v>
      </c>
      <c r="H2" s="527" t="s">
        <v>7</v>
      </c>
      <c r="I2" s="22" t="s">
        <v>8</v>
      </c>
      <c r="J2" s="527" t="s">
        <v>9</v>
      </c>
      <c r="K2" s="853" t="s">
        <v>10</v>
      </c>
      <c r="L2" s="853"/>
      <c r="M2" s="23">
        <v>45717</v>
      </c>
      <c r="N2" s="23">
        <v>45809</v>
      </c>
      <c r="O2" s="23">
        <v>45901</v>
      </c>
      <c r="P2" s="23">
        <v>45992</v>
      </c>
      <c r="Q2" s="48" t="s">
        <v>11</v>
      </c>
      <c r="R2" s="48" t="s">
        <v>12</v>
      </c>
      <c r="S2" s="48" t="s">
        <v>13</v>
      </c>
      <c r="T2" s="48" t="s">
        <v>14</v>
      </c>
      <c r="U2" s="48" t="s">
        <v>15</v>
      </c>
      <c r="V2" s="48" t="s">
        <v>16</v>
      </c>
      <c r="W2" s="48" t="s">
        <v>17</v>
      </c>
      <c r="X2" s="48" t="s">
        <v>18</v>
      </c>
      <c r="Y2" s="48" t="s">
        <v>19</v>
      </c>
      <c r="Z2" s="28" t="s">
        <v>26</v>
      </c>
      <c r="AA2" s="29" t="s">
        <v>20</v>
      </c>
      <c r="AB2" s="30" t="s">
        <v>21</v>
      </c>
      <c r="AC2" s="15"/>
      <c r="AD2" s="15"/>
      <c r="AE2" s="15"/>
      <c r="AF2" s="15"/>
      <c r="AG2" s="15"/>
      <c r="AH2" s="15"/>
      <c r="AI2" s="15"/>
      <c r="AJ2" s="15"/>
      <c r="AK2" s="15"/>
      <c r="AL2" s="15"/>
      <c r="AM2" s="15"/>
      <c r="AN2" s="15"/>
      <c r="AO2" s="15"/>
      <c r="AP2" s="15"/>
      <c r="AQ2" s="15"/>
      <c r="AR2" s="15"/>
      <c r="AS2" s="15"/>
      <c r="AT2" s="15"/>
    </row>
    <row r="3" spans="1:46" s="12" customFormat="1" ht="28.9" customHeight="1">
      <c r="A3" s="827" t="s">
        <v>106</v>
      </c>
      <c r="B3" s="830" t="s">
        <v>27</v>
      </c>
      <c r="C3" s="833" t="s">
        <v>108</v>
      </c>
      <c r="D3" s="835" t="s">
        <v>28</v>
      </c>
      <c r="E3" s="837" t="s">
        <v>1152</v>
      </c>
      <c r="F3" s="839">
        <v>14</v>
      </c>
      <c r="G3" s="823" t="s">
        <v>1151</v>
      </c>
      <c r="H3" s="823" t="s">
        <v>1150</v>
      </c>
      <c r="I3" s="825">
        <v>0</v>
      </c>
      <c r="J3" s="811" t="s">
        <v>1149</v>
      </c>
      <c r="K3" s="61">
        <v>0.6</v>
      </c>
      <c r="L3" s="24" t="s">
        <v>22</v>
      </c>
      <c r="M3" s="25">
        <v>0.05</v>
      </c>
      <c r="N3" s="25">
        <v>0.25</v>
      </c>
      <c r="O3" s="25">
        <v>0.5</v>
      </c>
      <c r="P3" s="25">
        <v>1</v>
      </c>
      <c r="Q3" s="525">
        <f t="shared" ref="Q3:Q34" si="0">+SUM(M3:M3)*K3</f>
        <v>0.03</v>
      </c>
      <c r="R3" s="525">
        <f t="shared" ref="R3:R34" si="1">+SUM(N3:N3)*K3</f>
        <v>0.15</v>
      </c>
      <c r="S3" s="525">
        <f t="shared" ref="S3:S37" si="2">+SUM(O3:O3)*K3</f>
        <v>0.3</v>
      </c>
      <c r="T3" s="525">
        <f t="shared" ref="T3:T34" si="3">+SUM(P3:P3)*K3</f>
        <v>0.6</v>
      </c>
      <c r="U3" s="49">
        <f t="shared" ref="U3:U34" si="4">+MAX(Q3:T3)</f>
        <v>0.6</v>
      </c>
      <c r="V3" s="675">
        <f>+Q4+Q6+Q10</f>
        <v>0</v>
      </c>
      <c r="W3" s="675">
        <f>+R4+R6</f>
        <v>0</v>
      </c>
      <c r="X3" s="675">
        <f>+S4+S6</f>
        <v>0</v>
      </c>
      <c r="Y3" s="675">
        <f>+T4+T6+T10</f>
        <v>0</v>
      </c>
      <c r="Z3" s="814" t="s">
        <v>1148</v>
      </c>
      <c r="AA3" s="820" t="s">
        <v>1148</v>
      </c>
      <c r="AB3" s="855" t="s">
        <v>112</v>
      </c>
      <c r="AC3" s="15"/>
      <c r="AD3" s="15"/>
      <c r="AE3" s="15"/>
      <c r="AF3" s="15"/>
      <c r="AG3" s="15"/>
      <c r="AH3" s="15"/>
      <c r="AI3" s="15"/>
      <c r="AJ3" s="15"/>
      <c r="AK3" s="15"/>
      <c r="AL3" s="15"/>
      <c r="AM3" s="15"/>
      <c r="AN3" s="15"/>
      <c r="AO3" s="15"/>
      <c r="AP3" s="15"/>
      <c r="AQ3" s="15"/>
      <c r="AR3" s="15"/>
      <c r="AS3" s="15"/>
      <c r="AT3" s="15"/>
    </row>
    <row r="4" spans="1:46" s="12" customFormat="1" ht="23.45" customHeight="1">
      <c r="A4" s="828"/>
      <c r="B4" s="831"/>
      <c r="C4" s="834"/>
      <c r="D4" s="836"/>
      <c r="E4" s="838"/>
      <c r="F4" s="840"/>
      <c r="G4" s="824"/>
      <c r="H4" s="824"/>
      <c r="I4" s="826"/>
      <c r="J4" s="812"/>
      <c r="K4" s="63">
        <v>0.6</v>
      </c>
      <c r="L4" s="62" t="s">
        <v>23</v>
      </c>
      <c r="M4" s="26">
        <v>0</v>
      </c>
      <c r="N4" s="26">
        <v>0</v>
      </c>
      <c r="O4" s="26">
        <v>0</v>
      </c>
      <c r="P4" s="26">
        <v>0</v>
      </c>
      <c r="Q4" s="58">
        <f t="shared" si="0"/>
        <v>0</v>
      </c>
      <c r="R4" s="58">
        <f t="shared" si="1"/>
        <v>0</v>
      </c>
      <c r="S4" s="58">
        <f t="shared" si="2"/>
        <v>0</v>
      </c>
      <c r="T4" s="58">
        <f t="shared" si="3"/>
        <v>0</v>
      </c>
      <c r="U4" s="59">
        <f t="shared" si="4"/>
        <v>0</v>
      </c>
      <c r="V4" s="671"/>
      <c r="W4" s="671"/>
      <c r="X4" s="671"/>
      <c r="Y4" s="671"/>
      <c r="Z4" s="815"/>
      <c r="AA4" s="818"/>
      <c r="AB4" s="856"/>
      <c r="AC4" s="15"/>
      <c r="AD4" s="15"/>
      <c r="AE4" s="15"/>
      <c r="AF4" s="15"/>
      <c r="AG4" s="15"/>
      <c r="AH4" s="15"/>
      <c r="AI4" s="15"/>
      <c r="AJ4" s="15"/>
      <c r="AK4" s="15"/>
      <c r="AL4" s="15"/>
      <c r="AM4" s="15"/>
      <c r="AN4" s="15"/>
      <c r="AO4" s="15"/>
      <c r="AP4" s="15"/>
      <c r="AQ4" s="15"/>
      <c r="AR4" s="15"/>
      <c r="AS4" s="15"/>
      <c r="AT4" s="15"/>
    </row>
    <row r="5" spans="1:46" s="12" customFormat="1" ht="22.9" customHeight="1">
      <c r="A5" s="828"/>
      <c r="B5" s="831"/>
      <c r="C5" s="834"/>
      <c r="D5" s="836"/>
      <c r="E5" s="838"/>
      <c r="F5" s="840"/>
      <c r="G5" s="824"/>
      <c r="H5" s="824"/>
      <c r="I5" s="826"/>
      <c r="J5" s="811" t="s">
        <v>1147</v>
      </c>
      <c r="K5" s="61">
        <v>0.4</v>
      </c>
      <c r="L5" s="24" t="s">
        <v>22</v>
      </c>
      <c r="M5" s="25">
        <v>0</v>
      </c>
      <c r="N5" s="25">
        <v>0</v>
      </c>
      <c r="O5" s="25">
        <v>0</v>
      </c>
      <c r="P5" s="25">
        <v>0</v>
      </c>
      <c r="Q5" s="525">
        <f t="shared" si="0"/>
        <v>0</v>
      </c>
      <c r="R5" s="525">
        <f t="shared" si="1"/>
        <v>0</v>
      </c>
      <c r="S5" s="525">
        <f t="shared" si="2"/>
        <v>0</v>
      </c>
      <c r="T5" s="525">
        <f t="shared" si="3"/>
        <v>0</v>
      </c>
      <c r="U5" s="49">
        <f t="shared" si="4"/>
        <v>0</v>
      </c>
      <c r="V5" s="671"/>
      <c r="W5" s="671"/>
      <c r="X5" s="671"/>
      <c r="Y5" s="671"/>
      <c r="Z5" s="815"/>
      <c r="AA5" s="818"/>
      <c r="AB5" s="856"/>
      <c r="AC5" s="15"/>
      <c r="AD5" s="15"/>
      <c r="AE5" s="15"/>
      <c r="AF5" s="15"/>
      <c r="AG5" s="15"/>
      <c r="AH5" s="15"/>
      <c r="AI5" s="15"/>
      <c r="AJ5" s="15"/>
      <c r="AK5" s="15"/>
      <c r="AL5" s="15"/>
      <c r="AM5" s="15"/>
      <c r="AN5" s="15"/>
      <c r="AO5" s="15"/>
      <c r="AP5" s="15"/>
      <c r="AQ5" s="15"/>
      <c r="AR5" s="15"/>
      <c r="AS5" s="15"/>
      <c r="AT5" s="15"/>
    </row>
    <row r="6" spans="1:46" s="12" customFormat="1" ht="29.45" customHeight="1">
      <c r="A6" s="828"/>
      <c r="B6" s="831"/>
      <c r="C6" s="834"/>
      <c r="D6" s="836"/>
      <c r="E6" s="838"/>
      <c r="F6" s="840"/>
      <c r="G6" s="824"/>
      <c r="H6" s="824"/>
      <c r="I6" s="826"/>
      <c r="J6" s="812"/>
      <c r="K6" s="63">
        <v>0.4</v>
      </c>
      <c r="L6" s="62" t="s">
        <v>23</v>
      </c>
      <c r="M6" s="26">
        <v>0</v>
      </c>
      <c r="N6" s="26">
        <v>0</v>
      </c>
      <c r="O6" s="26">
        <v>0</v>
      </c>
      <c r="P6" s="26">
        <v>0</v>
      </c>
      <c r="Q6" s="58">
        <f t="shared" si="0"/>
        <v>0</v>
      </c>
      <c r="R6" s="58">
        <f t="shared" si="1"/>
        <v>0</v>
      </c>
      <c r="S6" s="58">
        <f t="shared" si="2"/>
        <v>0</v>
      </c>
      <c r="T6" s="58">
        <f t="shared" si="3"/>
        <v>0</v>
      </c>
      <c r="U6" s="59">
        <f t="shared" si="4"/>
        <v>0</v>
      </c>
      <c r="V6" s="671"/>
      <c r="W6" s="671"/>
      <c r="X6" s="671"/>
      <c r="Y6" s="671"/>
      <c r="Z6" s="815"/>
      <c r="AA6" s="818"/>
      <c r="AB6" s="856"/>
      <c r="AC6" s="15"/>
      <c r="AD6" s="15"/>
      <c r="AE6" s="15"/>
      <c r="AF6" s="15"/>
      <c r="AG6" s="15"/>
      <c r="AH6" s="15"/>
      <c r="AI6" s="15"/>
      <c r="AJ6" s="15"/>
      <c r="AK6" s="15"/>
      <c r="AL6" s="15"/>
      <c r="AM6" s="15"/>
      <c r="AN6" s="15"/>
      <c r="AO6" s="15"/>
      <c r="AP6" s="15"/>
      <c r="AQ6" s="15"/>
      <c r="AR6" s="15"/>
      <c r="AS6" s="15"/>
      <c r="AT6" s="15"/>
    </row>
    <row r="7" spans="1:46" s="12" customFormat="1" ht="29.45" customHeight="1">
      <c r="A7" s="828"/>
      <c r="B7" s="831"/>
      <c r="C7" s="834"/>
      <c r="D7" s="836"/>
      <c r="E7" s="864" t="s">
        <v>1146</v>
      </c>
      <c r="F7" s="865">
        <v>15</v>
      </c>
      <c r="G7" s="823" t="s">
        <v>1145</v>
      </c>
      <c r="H7" s="848" t="s">
        <v>1144</v>
      </c>
      <c r="I7" s="849">
        <v>0</v>
      </c>
      <c r="J7" s="811" t="s">
        <v>1143</v>
      </c>
      <c r="K7" s="536">
        <v>0.6</v>
      </c>
      <c r="L7" s="24" t="s">
        <v>22</v>
      </c>
      <c r="M7" s="25">
        <v>0.05</v>
      </c>
      <c r="N7" s="25">
        <v>0.25</v>
      </c>
      <c r="O7" s="25">
        <v>0.5</v>
      </c>
      <c r="P7" s="25">
        <v>1</v>
      </c>
      <c r="Q7" s="525">
        <f t="shared" si="0"/>
        <v>0.03</v>
      </c>
      <c r="R7" s="525">
        <f t="shared" si="1"/>
        <v>0.15</v>
      </c>
      <c r="S7" s="525">
        <f t="shared" si="2"/>
        <v>0.3</v>
      </c>
      <c r="T7" s="525">
        <f t="shared" si="3"/>
        <v>0.6</v>
      </c>
      <c r="U7" s="49">
        <f t="shared" si="4"/>
        <v>0.6</v>
      </c>
      <c r="V7" s="520"/>
      <c r="W7" s="520"/>
      <c r="X7" s="520"/>
      <c r="Y7" s="520"/>
      <c r="Z7" s="523"/>
      <c r="AA7" s="524"/>
      <c r="AB7" s="856"/>
      <c r="AC7" s="15"/>
      <c r="AD7" s="15"/>
      <c r="AE7" s="15"/>
      <c r="AF7" s="15"/>
      <c r="AG7" s="15"/>
      <c r="AH7" s="15"/>
      <c r="AI7" s="15"/>
      <c r="AJ7" s="15"/>
      <c r="AK7" s="15"/>
      <c r="AL7" s="15"/>
      <c r="AM7" s="15"/>
      <c r="AN7" s="15"/>
      <c r="AO7" s="15"/>
      <c r="AP7" s="15"/>
      <c r="AQ7" s="15"/>
      <c r="AR7" s="15"/>
      <c r="AS7" s="15"/>
      <c r="AT7" s="15"/>
    </row>
    <row r="8" spans="1:46" s="12" customFormat="1" ht="29.45" customHeight="1">
      <c r="A8" s="828"/>
      <c r="B8" s="831"/>
      <c r="C8" s="834"/>
      <c r="D8" s="836"/>
      <c r="E8" s="864"/>
      <c r="F8" s="865"/>
      <c r="G8" s="824"/>
      <c r="H8" s="848"/>
      <c r="I8" s="849"/>
      <c r="J8" s="812"/>
      <c r="K8" s="63">
        <v>0.6</v>
      </c>
      <c r="L8" s="62" t="s">
        <v>23</v>
      </c>
      <c r="M8" s="26">
        <v>0</v>
      </c>
      <c r="N8" s="26">
        <v>0</v>
      </c>
      <c r="O8" s="26">
        <v>0</v>
      </c>
      <c r="P8" s="26">
        <v>0</v>
      </c>
      <c r="Q8" s="58">
        <f t="shared" si="0"/>
        <v>0</v>
      </c>
      <c r="R8" s="58">
        <f t="shared" si="1"/>
        <v>0</v>
      </c>
      <c r="S8" s="58">
        <f t="shared" si="2"/>
        <v>0</v>
      </c>
      <c r="T8" s="58">
        <f t="shared" si="3"/>
        <v>0</v>
      </c>
      <c r="U8" s="59">
        <f t="shared" si="4"/>
        <v>0</v>
      </c>
      <c r="V8" s="520"/>
      <c r="W8" s="520"/>
      <c r="X8" s="520"/>
      <c r="Y8" s="520"/>
      <c r="Z8" s="523"/>
      <c r="AA8" s="524"/>
      <c r="AB8" s="856"/>
      <c r="AC8" s="15"/>
      <c r="AD8" s="15"/>
      <c r="AE8" s="15"/>
      <c r="AF8" s="15"/>
      <c r="AG8" s="15"/>
      <c r="AH8" s="15"/>
      <c r="AI8" s="15"/>
      <c r="AJ8" s="15"/>
      <c r="AK8" s="15"/>
      <c r="AL8" s="15"/>
      <c r="AM8" s="15"/>
      <c r="AN8" s="15"/>
      <c r="AO8" s="15"/>
      <c r="AP8" s="15"/>
      <c r="AQ8" s="15"/>
      <c r="AR8" s="15"/>
      <c r="AS8" s="15"/>
      <c r="AT8" s="15"/>
    </row>
    <row r="9" spans="1:46" s="12" customFormat="1" ht="28.15" customHeight="1">
      <c r="A9" s="828"/>
      <c r="B9" s="831"/>
      <c r="C9" s="834"/>
      <c r="D9" s="836"/>
      <c r="E9" s="864"/>
      <c r="F9" s="865"/>
      <c r="G9" s="824"/>
      <c r="H9" s="848"/>
      <c r="I9" s="849"/>
      <c r="J9" s="811" t="s">
        <v>1142</v>
      </c>
      <c r="K9" s="61">
        <v>0.4</v>
      </c>
      <c r="L9" s="24" t="s">
        <v>22</v>
      </c>
      <c r="M9" s="25">
        <v>0.05</v>
      </c>
      <c r="N9" s="25">
        <v>0.25</v>
      </c>
      <c r="O9" s="25">
        <v>0.5</v>
      </c>
      <c r="P9" s="25">
        <v>1</v>
      </c>
      <c r="Q9" s="525">
        <f t="shared" si="0"/>
        <v>2.0000000000000004E-2</v>
      </c>
      <c r="R9" s="525">
        <f t="shared" si="1"/>
        <v>0.1</v>
      </c>
      <c r="S9" s="525">
        <f t="shared" si="2"/>
        <v>0.2</v>
      </c>
      <c r="T9" s="525">
        <f t="shared" si="3"/>
        <v>0.4</v>
      </c>
      <c r="U9" s="49">
        <f t="shared" si="4"/>
        <v>0.4</v>
      </c>
      <c r="V9" s="813">
        <f>+Q10</f>
        <v>0</v>
      </c>
      <c r="W9" s="813">
        <f>+R10</f>
        <v>0</v>
      </c>
      <c r="X9" s="813">
        <f>+S10</f>
        <v>0</v>
      </c>
      <c r="Y9" s="813">
        <f>+T10</f>
        <v>0</v>
      </c>
      <c r="Z9" s="816" t="s">
        <v>62</v>
      </c>
      <c r="AA9" s="821" t="s">
        <v>62</v>
      </c>
      <c r="AB9" s="856"/>
      <c r="AC9" s="15"/>
      <c r="AD9" s="15"/>
      <c r="AE9" s="15"/>
      <c r="AF9" s="15"/>
      <c r="AG9" s="15"/>
      <c r="AH9" s="15"/>
      <c r="AI9" s="15"/>
      <c r="AJ9" s="15"/>
      <c r="AK9" s="15"/>
      <c r="AL9" s="15"/>
      <c r="AM9" s="15"/>
      <c r="AN9" s="15"/>
      <c r="AO9" s="15"/>
      <c r="AP9" s="15"/>
      <c r="AQ9" s="15"/>
      <c r="AR9" s="15"/>
      <c r="AS9" s="15"/>
      <c r="AT9" s="15"/>
    </row>
    <row r="10" spans="1:46" s="12" customFormat="1" ht="33" customHeight="1">
      <c r="A10" s="828"/>
      <c r="B10" s="831"/>
      <c r="C10" s="834"/>
      <c r="D10" s="836"/>
      <c r="E10" s="864"/>
      <c r="F10" s="865"/>
      <c r="G10" s="866"/>
      <c r="H10" s="848"/>
      <c r="I10" s="849"/>
      <c r="J10" s="854"/>
      <c r="K10" s="63">
        <v>0.4</v>
      </c>
      <c r="L10" s="62" t="s">
        <v>23</v>
      </c>
      <c r="M10" s="26">
        <v>0</v>
      </c>
      <c r="N10" s="26">
        <v>0</v>
      </c>
      <c r="O10" s="26">
        <v>0</v>
      </c>
      <c r="P10" s="26">
        <v>0</v>
      </c>
      <c r="Q10" s="58">
        <f t="shared" si="0"/>
        <v>0</v>
      </c>
      <c r="R10" s="58">
        <f t="shared" si="1"/>
        <v>0</v>
      </c>
      <c r="S10" s="58">
        <f t="shared" si="2"/>
        <v>0</v>
      </c>
      <c r="T10" s="58">
        <f t="shared" si="3"/>
        <v>0</v>
      </c>
      <c r="U10" s="59">
        <f t="shared" si="4"/>
        <v>0</v>
      </c>
      <c r="V10" s="813"/>
      <c r="W10" s="813"/>
      <c r="X10" s="813"/>
      <c r="Y10" s="813"/>
      <c r="Z10" s="817"/>
      <c r="AA10" s="822"/>
      <c r="AB10" s="856"/>
      <c r="AC10" s="15"/>
      <c r="AD10" s="15"/>
      <c r="AE10" s="15"/>
      <c r="AF10" s="15"/>
      <c r="AG10" s="15"/>
      <c r="AH10" s="15"/>
      <c r="AI10" s="15"/>
      <c r="AJ10" s="15"/>
      <c r="AK10" s="15"/>
      <c r="AL10" s="15"/>
      <c r="AM10" s="15"/>
      <c r="AN10" s="15"/>
      <c r="AO10" s="15"/>
      <c r="AP10" s="15"/>
      <c r="AQ10" s="15"/>
      <c r="AR10" s="15"/>
      <c r="AS10" s="15"/>
      <c r="AT10" s="15"/>
    </row>
    <row r="11" spans="1:46" s="12" customFormat="1" ht="28.15" customHeight="1">
      <c r="A11" s="828"/>
      <c r="B11" s="831"/>
      <c r="C11" s="908" t="s">
        <v>347</v>
      </c>
      <c r="D11" s="880" t="s">
        <v>30</v>
      </c>
      <c r="E11" s="911" t="s">
        <v>1141</v>
      </c>
      <c r="F11" s="875">
        <v>16</v>
      </c>
      <c r="G11" s="836" t="s">
        <v>1140</v>
      </c>
      <c r="H11" s="875" t="s">
        <v>1139</v>
      </c>
      <c r="I11" s="899">
        <v>0</v>
      </c>
      <c r="J11" s="900" t="s">
        <v>1138</v>
      </c>
      <c r="K11" s="465">
        <v>0.6</v>
      </c>
      <c r="L11" s="24" t="s">
        <v>22</v>
      </c>
      <c r="M11" s="466">
        <v>0.25</v>
      </c>
      <c r="N11" s="466">
        <v>0.5</v>
      </c>
      <c r="O11" s="466">
        <v>0.75</v>
      </c>
      <c r="P11" s="466">
        <v>1</v>
      </c>
      <c r="Q11" s="525">
        <f t="shared" si="0"/>
        <v>0.15</v>
      </c>
      <c r="R11" s="525">
        <f t="shared" si="1"/>
        <v>0.3</v>
      </c>
      <c r="S11" s="525">
        <f t="shared" si="2"/>
        <v>0.44999999999999996</v>
      </c>
      <c r="T11" s="525">
        <f t="shared" si="3"/>
        <v>0.6</v>
      </c>
      <c r="U11" s="49">
        <f t="shared" si="4"/>
        <v>0.6</v>
      </c>
      <c r="V11" s="675"/>
      <c r="W11" s="675"/>
      <c r="X11" s="675"/>
      <c r="Y11" s="675"/>
      <c r="Z11" s="816" t="s">
        <v>1137</v>
      </c>
      <c r="AA11" s="818" t="s">
        <v>29</v>
      </c>
      <c r="AB11" s="856"/>
      <c r="AC11" s="15"/>
      <c r="AD11" s="15"/>
      <c r="AE11" s="15"/>
      <c r="AF11" s="15"/>
      <c r="AG11" s="15"/>
      <c r="AH11" s="15"/>
      <c r="AI11" s="15"/>
      <c r="AJ11" s="15"/>
      <c r="AK11" s="15"/>
      <c r="AL11" s="15"/>
      <c r="AM11" s="15"/>
      <c r="AN11" s="15"/>
      <c r="AO11" s="15"/>
      <c r="AP11" s="15"/>
      <c r="AQ11" s="15"/>
      <c r="AR11" s="15"/>
      <c r="AS11" s="15"/>
      <c r="AT11" s="15"/>
    </row>
    <row r="12" spans="1:46" s="12" customFormat="1" ht="28.15" customHeight="1">
      <c r="A12" s="828"/>
      <c r="B12" s="831"/>
      <c r="C12" s="908"/>
      <c r="D12" s="881"/>
      <c r="E12" s="912"/>
      <c r="F12" s="875"/>
      <c r="G12" s="836"/>
      <c r="H12" s="875"/>
      <c r="I12" s="899"/>
      <c r="J12" s="863"/>
      <c r="K12" s="464">
        <v>0.6</v>
      </c>
      <c r="L12" s="62" t="s">
        <v>23</v>
      </c>
      <c r="M12" s="26">
        <v>0</v>
      </c>
      <c r="N12" s="26">
        <v>0</v>
      </c>
      <c r="O12" s="26">
        <v>0</v>
      </c>
      <c r="P12" s="26">
        <v>0</v>
      </c>
      <c r="Q12" s="58">
        <f t="shared" si="0"/>
        <v>0</v>
      </c>
      <c r="R12" s="58">
        <f t="shared" si="1"/>
        <v>0</v>
      </c>
      <c r="S12" s="58">
        <f t="shared" si="2"/>
        <v>0</v>
      </c>
      <c r="T12" s="58">
        <f t="shared" si="3"/>
        <v>0</v>
      </c>
      <c r="U12" s="59">
        <f t="shared" si="4"/>
        <v>0</v>
      </c>
      <c r="V12" s="672"/>
      <c r="W12" s="672"/>
      <c r="X12" s="672"/>
      <c r="Y12" s="672"/>
      <c r="Z12" s="815"/>
      <c r="AA12" s="819"/>
      <c r="AB12" s="856"/>
      <c r="AC12" s="15"/>
      <c r="AD12" s="15"/>
      <c r="AE12" s="15"/>
      <c r="AF12" s="15"/>
      <c r="AG12" s="15"/>
      <c r="AH12" s="15"/>
      <c r="AI12" s="15"/>
      <c r="AJ12" s="15"/>
      <c r="AK12" s="15"/>
      <c r="AL12" s="15"/>
      <c r="AM12" s="15"/>
      <c r="AN12" s="15"/>
      <c r="AO12" s="15"/>
      <c r="AP12" s="15"/>
      <c r="AQ12" s="15"/>
      <c r="AR12" s="15"/>
      <c r="AS12" s="15"/>
      <c r="AT12" s="15"/>
    </row>
    <row r="13" spans="1:46" ht="33" customHeight="1">
      <c r="A13" s="828"/>
      <c r="B13" s="831"/>
      <c r="C13" s="908"/>
      <c r="D13" s="881"/>
      <c r="E13" s="912"/>
      <c r="F13" s="875"/>
      <c r="G13" s="836"/>
      <c r="H13" s="875"/>
      <c r="I13" s="899"/>
      <c r="J13" s="862" t="s">
        <v>1136</v>
      </c>
      <c r="K13" s="61">
        <v>0.4</v>
      </c>
      <c r="L13" s="24" t="s">
        <v>22</v>
      </c>
      <c r="M13" s="25">
        <v>0.125</v>
      </c>
      <c r="N13" s="25">
        <v>0.5</v>
      </c>
      <c r="O13" s="25">
        <v>0.75</v>
      </c>
      <c r="P13" s="25">
        <v>1</v>
      </c>
      <c r="Q13" s="525">
        <f t="shared" si="0"/>
        <v>0.05</v>
      </c>
      <c r="R13" s="525">
        <f t="shared" si="1"/>
        <v>0.2</v>
      </c>
      <c r="S13" s="525">
        <f t="shared" si="2"/>
        <v>0.30000000000000004</v>
      </c>
      <c r="T13" s="525">
        <f t="shared" si="3"/>
        <v>0.4</v>
      </c>
      <c r="U13" s="49">
        <f t="shared" si="4"/>
        <v>0.4</v>
      </c>
      <c r="V13" s="675">
        <f>+Q14</f>
        <v>0</v>
      </c>
      <c r="W13" s="675">
        <f>+R14</f>
        <v>0</v>
      </c>
      <c r="X13" s="675">
        <f>+S14</f>
        <v>0</v>
      </c>
      <c r="Y13" s="675">
        <f>+T14</f>
        <v>0</v>
      </c>
      <c r="Z13" s="815"/>
      <c r="AA13" s="820" t="s">
        <v>1135</v>
      </c>
      <c r="AB13" s="856"/>
    </row>
    <row r="14" spans="1:46" ht="42" customHeight="1">
      <c r="A14" s="828"/>
      <c r="B14" s="831"/>
      <c r="C14" s="908"/>
      <c r="D14" s="910"/>
      <c r="E14" s="913"/>
      <c r="F14" s="879"/>
      <c r="G14" s="914"/>
      <c r="H14" s="879"/>
      <c r="I14" s="858"/>
      <c r="J14" s="863"/>
      <c r="K14" s="63">
        <v>0.4</v>
      </c>
      <c r="L14" s="62" t="s">
        <v>23</v>
      </c>
      <c r="M14" s="26">
        <v>0</v>
      </c>
      <c r="N14" s="26">
        <v>0</v>
      </c>
      <c r="O14" s="26">
        <v>0</v>
      </c>
      <c r="P14" s="26">
        <v>0</v>
      </c>
      <c r="Q14" s="58">
        <f t="shared" si="0"/>
        <v>0</v>
      </c>
      <c r="R14" s="58">
        <f t="shared" si="1"/>
        <v>0</v>
      </c>
      <c r="S14" s="58">
        <f t="shared" si="2"/>
        <v>0</v>
      </c>
      <c r="T14" s="58">
        <f t="shared" si="3"/>
        <v>0</v>
      </c>
      <c r="U14" s="59">
        <f t="shared" si="4"/>
        <v>0</v>
      </c>
      <c r="V14" s="671"/>
      <c r="W14" s="671"/>
      <c r="X14" s="671"/>
      <c r="Y14" s="671"/>
      <c r="Z14" s="815"/>
      <c r="AA14" s="818"/>
      <c r="AB14" s="856"/>
    </row>
    <row r="15" spans="1:46" ht="31.9" customHeight="1">
      <c r="A15" s="828"/>
      <c r="B15" s="831"/>
      <c r="C15" s="908"/>
      <c r="D15" s="879" t="s">
        <v>31</v>
      </c>
      <c r="E15" s="894" t="s">
        <v>889</v>
      </c>
      <c r="F15" s="915">
        <v>17</v>
      </c>
      <c r="G15" s="894" t="s">
        <v>32</v>
      </c>
      <c r="H15" s="894" t="s">
        <v>895</v>
      </c>
      <c r="I15" s="858">
        <f>+MAX(V15:Y24)</f>
        <v>0</v>
      </c>
      <c r="J15" s="860" t="s">
        <v>890</v>
      </c>
      <c r="K15" s="467">
        <v>0.2</v>
      </c>
      <c r="L15" s="468" t="s">
        <v>22</v>
      </c>
      <c r="M15" s="469">
        <v>1</v>
      </c>
      <c r="N15" s="469">
        <v>1</v>
      </c>
      <c r="O15" s="469">
        <v>1</v>
      </c>
      <c r="P15" s="470">
        <v>1</v>
      </c>
      <c r="Q15" s="525">
        <f t="shared" si="0"/>
        <v>0.2</v>
      </c>
      <c r="R15" s="525">
        <f t="shared" si="1"/>
        <v>0.2</v>
      </c>
      <c r="S15" s="525">
        <f t="shared" si="2"/>
        <v>0.2</v>
      </c>
      <c r="T15" s="525">
        <f t="shared" si="3"/>
        <v>0.2</v>
      </c>
      <c r="U15" s="49">
        <f t="shared" si="4"/>
        <v>0.2</v>
      </c>
      <c r="V15" s="675">
        <f>+Q16+Q18+Q22+Q24</f>
        <v>0</v>
      </c>
      <c r="W15" s="675">
        <f>+R16+R18+R22+R24</f>
        <v>0</v>
      </c>
      <c r="X15" s="675">
        <f>+S16+S18+S22+S24</f>
        <v>0</v>
      </c>
      <c r="Y15" s="675">
        <f>+T16+T18+T22+T24</f>
        <v>0</v>
      </c>
      <c r="Z15" s="815"/>
      <c r="AA15" s="821" t="s">
        <v>29</v>
      </c>
      <c r="AB15" s="856"/>
    </row>
    <row r="16" spans="1:46" ht="28.9" customHeight="1">
      <c r="A16" s="828"/>
      <c r="B16" s="831"/>
      <c r="C16" s="908"/>
      <c r="D16" s="859"/>
      <c r="E16" s="894"/>
      <c r="F16" s="915"/>
      <c r="G16" s="894"/>
      <c r="H16" s="894"/>
      <c r="I16" s="859"/>
      <c r="J16" s="861"/>
      <c r="K16" s="471">
        <v>0.2</v>
      </c>
      <c r="L16" s="472" t="s">
        <v>23</v>
      </c>
      <c r="M16" s="473">
        <v>0</v>
      </c>
      <c r="N16" s="473">
        <v>0</v>
      </c>
      <c r="O16" s="473">
        <v>0</v>
      </c>
      <c r="P16" s="474">
        <v>0</v>
      </c>
      <c r="Q16" s="58">
        <f t="shared" si="0"/>
        <v>0</v>
      </c>
      <c r="R16" s="58">
        <f t="shared" si="1"/>
        <v>0</v>
      </c>
      <c r="S16" s="58">
        <f t="shared" si="2"/>
        <v>0</v>
      </c>
      <c r="T16" s="58">
        <f t="shared" si="3"/>
        <v>0</v>
      </c>
      <c r="U16" s="59">
        <f t="shared" si="4"/>
        <v>0</v>
      </c>
      <c r="V16" s="671"/>
      <c r="W16" s="671"/>
      <c r="X16" s="671"/>
      <c r="Y16" s="671"/>
      <c r="Z16" s="815"/>
      <c r="AA16" s="818"/>
      <c r="AB16" s="856"/>
    </row>
    <row r="17" spans="1:28" ht="35.450000000000003" customHeight="1">
      <c r="A17" s="828"/>
      <c r="B17" s="831"/>
      <c r="C17" s="908"/>
      <c r="D17" s="859"/>
      <c r="E17" s="894"/>
      <c r="F17" s="915"/>
      <c r="G17" s="894"/>
      <c r="H17" s="894"/>
      <c r="I17" s="859"/>
      <c r="J17" s="860" t="s">
        <v>891</v>
      </c>
      <c r="K17" s="467">
        <v>0.2</v>
      </c>
      <c r="L17" s="468" t="s">
        <v>22</v>
      </c>
      <c r="M17" s="469">
        <v>1</v>
      </c>
      <c r="N17" s="469">
        <v>1</v>
      </c>
      <c r="O17" s="469">
        <v>1</v>
      </c>
      <c r="P17" s="470">
        <v>1</v>
      </c>
      <c r="Q17" s="525">
        <f t="shared" si="0"/>
        <v>0.2</v>
      </c>
      <c r="R17" s="525">
        <f t="shared" si="1"/>
        <v>0.2</v>
      </c>
      <c r="S17" s="525">
        <f t="shared" si="2"/>
        <v>0.2</v>
      </c>
      <c r="T17" s="525">
        <f t="shared" si="3"/>
        <v>0.2</v>
      </c>
      <c r="U17" s="49">
        <f t="shared" si="4"/>
        <v>0.2</v>
      </c>
      <c r="V17" s="671"/>
      <c r="W17" s="671"/>
      <c r="X17" s="671"/>
      <c r="Y17" s="671"/>
      <c r="Z17" s="815"/>
      <c r="AA17" s="818"/>
      <c r="AB17" s="856"/>
    </row>
    <row r="18" spans="1:28" ht="31.15" customHeight="1">
      <c r="A18" s="828"/>
      <c r="B18" s="831"/>
      <c r="C18" s="908"/>
      <c r="D18" s="859"/>
      <c r="E18" s="894"/>
      <c r="F18" s="915"/>
      <c r="G18" s="894"/>
      <c r="H18" s="894"/>
      <c r="I18" s="859"/>
      <c r="J18" s="861"/>
      <c r="K18" s="471">
        <v>0.2</v>
      </c>
      <c r="L18" s="472" t="s">
        <v>23</v>
      </c>
      <c r="M18" s="473">
        <v>0</v>
      </c>
      <c r="N18" s="473">
        <v>0</v>
      </c>
      <c r="O18" s="473">
        <v>0</v>
      </c>
      <c r="P18" s="474">
        <v>0</v>
      </c>
      <c r="Q18" s="58">
        <f t="shared" si="0"/>
        <v>0</v>
      </c>
      <c r="R18" s="58">
        <f t="shared" si="1"/>
        <v>0</v>
      </c>
      <c r="S18" s="58">
        <f t="shared" si="2"/>
        <v>0</v>
      </c>
      <c r="T18" s="58">
        <f t="shared" si="3"/>
        <v>0</v>
      </c>
      <c r="U18" s="59">
        <f t="shared" si="4"/>
        <v>0</v>
      </c>
      <c r="V18" s="671"/>
      <c r="W18" s="671"/>
      <c r="X18" s="671"/>
      <c r="Y18" s="671"/>
      <c r="Z18" s="815"/>
      <c r="AA18" s="818"/>
      <c r="AB18" s="856"/>
    </row>
    <row r="19" spans="1:28" ht="31.15" customHeight="1">
      <c r="A19" s="828"/>
      <c r="B19" s="831"/>
      <c r="C19" s="908"/>
      <c r="D19" s="859"/>
      <c r="E19" s="894"/>
      <c r="F19" s="915"/>
      <c r="G19" s="894"/>
      <c r="H19" s="894"/>
      <c r="I19" s="859"/>
      <c r="J19" s="860" t="s">
        <v>892</v>
      </c>
      <c r="K19" s="467">
        <v>0.2</v>
      </c>
      <c r="L19" s="468" t="s">
        <v>22</v>
      </c>
      <c r="M19" s="469">
        <v>0.25</v>
      </c>
      <c r="N19" s="469">
        <v>0.8</v>
      </c>
      <c r="O19" s="469">
        <v>1</v>
      </c>
      <c r="P19" s="470">
        <v>1</v>
      </c>
      <c r="Q19" s="525">
        <f t="shared" si="0"/>
        <v>0.05</v>
      </c>
      <c r="R19" s="525">
        <f t="shared" si="1"/>
        <v>0.16000000000000003</v>
      </c>
      <c r="S19" s="525">
        <f t="shared" si="2"/>
        <v>0.2</v>
      </c>
      <c r="T19" s="525">
        <f t="shared" si="3"/>
        <v>0.2</v>
      </c>
      <c r="U19" s="49">
        <f t="shared" si="4"/>
        <v>0.2</v>
      </c>
      <c r="V19" s="671"/>
      <c r="W19" s="671"/>
      <c r="X19" s="671"/>
      <c r="Y19" s="671"/>
      <c r="Z19" s="815"/>
      <c r="AA19" s="524"/>
      <c r="AB19" s="856"/>
    </row>
    <row r="20" spans="1:28" ht="31.15" customHeight="1">
      <c r="A20" s="828"/>
      <c r="B20" s="831"/>
      <c r="C20" s="908"/>
      <c r="D20" s="859"/>
      <c r="E20" s="894"/>
      <c r="F20" s="915"/>
      <c r="G20" s="894"/>
      <c r="H20" s="894"/>
      <c r="I20" s="859"/>
      <c r="J20" s="861"/>
      <c r="K20" s="471">
        <v>0.2</v>
      </c>
      <c r="L20" s="472" t="s">
        <v>23</v>
      </c>
      <c r="M20" s="26">
        <v>0</v>
      </c>
      <c r="N20" s="26">
        <v>0</v>
      </c>
      <c r="O20" s="26">
        <v>0</v>
      </c>
      <c r="P20" s="26">
        <v>0</v>
      </c>
      <c r="Q20" s="58">
        <f t="shared" si="0"/>
        <v>0</v>
      </c>
      <c r="R20" s="58">
        <f t="shared" si="1"/>
        <v>0</v>
      </c>
      <c r="S20" s="58">
        <f t="shared" si="2"/>
        <v>0</v>
      </c>
      <c r="T20" s="58">
        <f t="shared" si="3"/>
        <v>0</v>
      </c>
      <c r="U20" s="59">
        <f t="shared" si="4"/>
        <v>0</v>
      </c>
      <c r="V20" s="671"/>
      <c r="W20" s="671"/>
      <c r="X20" s="671"/>
      <c r="Y20" s="671"/>
      <c r="Z20" s="817"/>
      <c r="AA20" s="524"/>
      <c r="AB20" s="856"/>
    </row>
    <row r="21" spans="1:28" ht="31.15" customHeight="1">
      <c r="A21" s="828"/>
      <c r="B21" s="831"/>
      <c r="C21" s="908"/>
      <c r="D21" s="859"/>
      <c r="E21" s="894"/>
      <c r="F21" s="915"/>
      <c r="G21" s="894"/>
      <c r="H21" s="894"/>
      <c r="I21" s="859"/>
      <c r="J21" s="860" t="s">
        <v>893</v>
      </c>
      <c r="K21" s="467">
        <v>0.2</v>
      </c>
      <c r="L21" s="468" t="s">
        <v>22</v>
      </c>
      <c r="M21" s="469">
        <v>0</v>
      </c>
      <c r="N21" s="469">
        <v>0</v>
      </c>
      <c r="O21" s="469">
        <v>0.25</v>
      </c>
      <c r="P21" s="470">
        <v>1</v>
      </c>
      <c r="Q21" s="525">
        <f t="shared" si="0"/>
        <v>0</v>
      </c>
      <c r="R21" s="525">
        <f t="shared" si="1"/>
        <v>0</v>
      </c>
      <c r="S21" s="525">
        <f t="shared" si="2"/>
        <v>0.05</v>
      </c>
      <c r="T21" s="525">
        <f t="shared" si="3"/>
        <v>0.2</v>
      </c>
      <c r="U21" s="49">
        <f t="shared" si="4"/>
        <v>0.2</v>
      </c>
      <c r="V21" s="671"/>
      <c r="W21" s="671"/>
      <c r="X21" s="671"/>
      <c r="Y21" s="671"/>
      <c r="Z21" s="841" t="s">
        <v>33</v>
      </c>
      <c r="AA21" s="844" t="s">
        <v>33</v>
      </c>
      <c r="AB21" s="856"/>
    </row>
    <row r="22" spans="1:28" ht="31.15" customHeight="1">
      <c r="A22" s="828"/>
      <c r="B22" s="831"/>
      <c r="C22" s="908"/>
      <c r="D22" s="859"/>
      <c r="E22" s="894"/>
      <c r="F22" s="915"/>
      <c r="G22" s="894"/>
      <c r="H22" s="894"/>
      <c r="I22" s="859"/>
      <c r="J22" s="867"/>
      <c r="K22" s="471">
        <v>0.2</v>
      </c>
      <c r="L22" s="472" t="s">
        <v>23</v>
      </c>
      <c r="M22" s="473">
        <v>0</v>
      </c>
      <c r="N22" s="473">
        <v>0</v>
      </c>
      <c r="O22" s="473">
        <v>0</v>
      </c>
      <c r="P22" s="474">
        <v>0</v>
      </c>
      <c r="Q22" s="58">
        <f t="shared" si="0"/>
        <v>0</v>
      </c>
      <c r="R22" s="58">
        <f t="shared" si="1"/>
        <v>0</v>
      </c>
      <c r="S22" s="58">
        <f t="shared" si="2"/>
        <v>0</v>
      </c>
      <c r="T22" s="58">
        <f t="shared" si="3"/>
        <v>0</v>
      </c>
      <c r="U22" s="59">
        <f t="shared" si="4"/>
        <v>0</v>
      </c>
      <c r="V22" s="671"/>
      <c r="W22" s="671"/>
      <c r="X22" s="671"/>
      <c r="Y22" s="671"/>
      <c r="Z22" s="842"/>
      <c r="AA22" s="845"/>
      <c r="AB22" s="856"/>
    </row>
    <row r="23" spans="1:28" ht="31.9" customHeight="1">
      <c r="A23" s="828"/>
      <c r="B23" s="831"/>
      <c r="C23" s="908"/>
      <c r="D23" s="859"/>
      <c r="E23" s="894"/>
      <c r="F23" s="915"/>
      <c r="G23" s="894"/>
      <c r="H23" s="894"/>
      <c r="I23" s="859"/>
      <c r="J23" s="847" t="s">
        <v>894</v>
      </c>
      <c r="K23" s="475">
        <v>0.2</v>
      </c>
      <c r="L23" s="468" t="s">
        <v>22</v>
      </c>
      <c r="M23" s="469">
        <v>0</v>
      </c>
      <c r="N23" s="469">
        <v>0</v>
      </c>
      <c r="O23" s="469">
        <v>0.25</v>
      </c>
      <c r="P23" s="470">
        <v>1</v>
      </c>
      <c r="Q23" s="525">
        <f t="shared" si="0"/>
        <v>0</v>
      </c>
      <c r="R23" s="525">
        <f t="shared" si="1"/>
        <v>0</v>
      </c>
      <c r="S23" s="525">
        <f t="shared" si="2"/>
        <v>0.05</v>
      </c>
      <c r="T23" s="525">
        <f t="shared" si="3"/>
        <v>0.2</v>
      </c>
      <c r="U23" s="49">
        <f t="shared" si="4"/>
        <v>0.2</v>
      </c>
      <c r="V23" s="671"/>
      <c r="W23" s="671"/>
      <c r="X23" s="671"/>
      <c r="Y23" s="671"/>
      <c r="Z23" s="842"/>
      <c r="AA23" s="845"/>
      <c r="AB23" s="856"/>
    </row>
    <row r="24" spans="1:28" ht="47.45" customHeight="1">
      <c r="A24" s="828"/>
      <c r="B24" s="831"/>
      <c r="C24" s="908"/>
      <c r="D24" s="859"/>
      <c r="E24" s="894"/>
      <c r="F24" s="915"/>
      <c r="G24" s="894"/>
      <c r="H24" s="894"/>
      <c r="I24" s="859"/>
      <c r="J24" s="847"/>
      <c r="K24" s="476">
        <v>0.2</v>
      </c>
      <c r="L24" s="472" t="s">
        <v>23</v>
      </c>
      <c r="M24" s="473">
        <v>0</v>
      </c>
      <c r="N24" s="473">
        <v>0</v>
      </c>
      <c r="O24" s="473">
        <v>0</v>
      </c>
      <c r="P24" s="474">
        <v>0</v>
      </c>
      <c r="Q24" s="58">
        <f t="shared" si="0"/>
        <v>0</v>
      </c>
      <c r="R24" s="58">
        <f t="shared" si="1"/>
        <v>0</v>
      </c>
      <c r="S24" s="58">
        <f t="shared" si="2"/>
        <v>0</v>
      </c>
      <c r="T24" s="58">
        <f t="shared" si="3"/>
        <v>0</v>
      </c>
      <c r="U24" s="59">
        <f t="shared" si="4"/>
        <v>0</v>
      </c>
      <c r="V24" s="672"/>
      <c r="W24" s="672"/>
      <c r="X24" s="672"/>
      <c r="Y24" s="672"/>
      <c r="Z24" s="843"/>
      <c r="AA24" s="846"/>
      <c r="AB24" s="856"/>
    </row>
    <row r="25" spans="1:28" ht="37.9" customHeight="1">
      <c r="A25" s="828"/>
      <c r="B25" s="831"/>
      <c r="C25" s="908"/>
      <c r="D25" s="874" t="s">
        <v>34</v>
      </c>
      <c r="E25" s="901" t="s">
        <v>1134</v>
      </c>
      <c r="F25" s="901">
        <v>18</v>
      </c>
      <c r="G25" s="902" t="s">
        <v>1133</v>
      </c>
      <c r="H25" s="901" t="s">
        <v>896</v>
      </c>
      <c r="I25" s="905">
        <v>0</v>
      </c>
      <c r="J25" s="868" t="s">
        <v>897</v>
      </c>
      <c r="K25" s="61">
        <v>0.25</v>
      </c>
      <c r="L25" s="24" t="s">
        <v>22</v>
      </c>
      <c r="M25" s="25">
        <v>1</v>
      </c>
      <c r="N25" s="25">
        <v>1</v>
      </c>
      <c r="O25" s="25">
        <v>1</v>
      </c>
      <c r="P25" s="25">
        <v>1</v>
      </c>
      <c r="Q25" s="525">
        <f t="shared" si="0"/>
        <v>0.25</v>
      </c>
      <c r="R25" s="525">
        <f t="shared" si="1"/>
        <v>0.25</v>
      </c>
      <c r="S25" s="525">
        <f t="shared" si="2"/>
        <v>0.25</v>
      </c>
      <c r="T25" s="525">
        <f t="shared" si="3"/>
        <v>0.25</v>
      </c>
      <c r="U25" s="49">
        <f t="shared" si="4"/>
        <v>0.25</v>
      </c>
      <c r="V25" s="675">
        <v>0</v>
      </c>
      <c r="W25" s="675">
        <v>0</v>
      </c>
      <c r="X25" s="675">
        <v>0</v>
      </c>
      <c r="Y25" s="675">
        <v>0</v>
      </c>
      <c r="Z25" s="816" t="s">
        <v>1132</v>
      </c>
      <c r="AA25" s="821" t="s">
        <v>1131</v>
      </c>
      <c r="AB25" s="856"/>
    </row>
    <row r="26" spans="1:28" ht="48" customHeight="1">
      <c r="A26" s="828"/>
      <c r="B26" s="831"/>
      <c r="C26" s="908"/>
      <c r="D26" s="875"/>
      <c r="E26" s="875"/>
      <c r="F26" s="875"/>
      <c r="G26" s="903"/>
      <c r="H26" s="875"/>
      <c r="I26" s="906"/>
      <c r="J26" s="869"/>
      <c r="K26" s="63">
        <v>0.25</v>
      </c>
      <c r="L26" s="62" t="s">
        <v>23</v>
      </c>
      <c r="M26" s="26">
        <v>0</v>
      </c>
      <c r="N26" s="26">
        <v>0</v>
      </c>
      <c r="O26" s="26">
        <v>0</v>
      </c>
      <c r="P26" s="26">
        <v>0</v>
      </c>
      <c r="Q26" s="58">
        <f t="shared" si="0"/>
        <v>0</v>
      </c>
      <c r="R26" s="58">
        <f t="shared" si="1"/>
        <v>0</v>
      </c>
      <c r="S26" s="58">
        <f t="shared" si="2"/>
        <v>0</v>
      </c>
      <c r="T26" s="58">
        <f t="shared" si="3"/>
        <v>0</v>
      </c>
      <c r="U26" s="59">
        <f t="shared" si="4"/>
        <v>0</v>
      </c>
      <c r="V26" s="671"/>
      <c r="W26" s="671"/>
      <c r="X26" s="671"/>
      <c r="Y26" s="671"/>
      <c r="Z26" s="815"/>
      <c r="AA26" s="818"/>
      <c r="AB26" s="856"/>
    </row>
    <row r="27" spans="1:28" ht="60.6" customHeight="1">
      <c r="A27" s="828"/>
      <c r="B27" s="831"/>
      <c r="C27" s="908"/>
      <c r="D27" s="875"/>
      <c r="E27" s="875"/>
      <c r="F27" s="875"/>
      <c r="G27" s="903"/>
      <c r="H27" s="875"/>
      <c r="I27" s="906"/>
      <c r="J27" s="868" t="s">
        <v>898</v>
      </c>
      <c r="K27" s="61">
        <v>0.75</v>
      </c>
      <c r="L27" s="24" t="s">
        <v>22</v>
      </c>
      <c r="M27" s="25">
        <v>0</v>
      </c>
      <c r="N27" s="25">
        <v>0.33</v>
      </c>
      <c r="O27" s="25">
        <v>0.66</v>
      </c>
      <c r="P27" s="25">
        <v>1</v>
      </c>
      <c r="Q27" s="525">
        <f t="shared" si="0"/>
        <v>0</v>
      </c>
      <c r="R27" s="525">
        <f t="shared" si="1"/>
        <v>0.2475</v>
      </c>
      <c r="S27" s="525">
        <f t="shared" si="2"/>
        <v>0.495</v>
      </c>
      <c r="T27" s="525">
        <f t="shared" si="3"/>
        <v>0.75</v>
      </c>
      <c r="U27" s="49">
        <f t="shared" si="4"/>
        <v>0.75</v>
      </c>
      <c r="V27" s="671"/>
      <c r="W27" s="671"/>
      <c r="X27" s="671"/>
      <c r="Y27" s="671"/>
      <c r="Z27" s="815"/>
      <c r="AA27" s="818"/>
      <c r="AB27" s="856"/>
    </row>
    <row r="28" spans="1:28" ht="34.15" customHeight="1">
      <c r="A28" s="828"/>
      <c r="B28" s="831"/>
      <c r="C28" s="909"/>
      <c r="D28" s="879"/>
      <c r="E28" s="879"/>
      <c r="F28" s="879"/>
      <c r="G28" s="904"/>
      <c r="H28" s="879"/>
      <c r="I28" s="907"/>
      <c r="J28" s="869"/>
      <c r="K28" s="63">
        <v>0.75</v>
      </c>
      <c r="L28" s="62" t="s">
        <v>23</v>
      </c>
      <c r="M28" s="26">
        <v>0</v>
      </c>
      <c r="N28" s="26">
        <v>0</v>
      </c>
      <c r="O28" s="26">
        <v>0</v>
      </c>
      <c r="P28" s="26">
        <v>0</v>
      </c>
      <c r="Q28" s="58">
        <f t="shared" si="0"/>
        <v>0</v>
      </c>
      <c r="R28" s="58">
        <f t="shared" si="1"/>
        <v>0</v>
      </c>
      <c r="S28" s="58">
        <f t="shared" si="2"/>
        <v>0</v>
      </c>
      <c r="T28" s="58">
        <f t="shared" si="3"/>
        <v>0</v>
      </c>
      <c r="U28" s="59">
        <f t="shared" si="4"/>
        <v>0</v>
      </c>
      <c r="V28" s="672"/>
      <c r="W28" s="672"/>
      <c r="X28" s="672"/>
      <c r="Y28" s="672"/>
      <c r="Z28" s="815"/>
      <c r="AA28" s="822"/>
      <c r="AB28" s="856"/>
    </row>
    <row r="29" spans="1:28" ht="39.6" customHeight="1">
      <c r="A29" s="828"/>
      <c r="B29" s="831"/>
      <c r="C29" s="876" t="s">
        <v>35</v>
      </c>
      <c r="D29" s="859" t="s">
        <v>36</v>
      </c>
      <c r="E29" s="859" t="s">
        <v>904</v>
      </c>
      <c r="F29" s="874">
        <v>19</v>
      </c>
      <c r="G29" s="859" t="s">
        <v>902</v>
      </c>
      <c r="H29" s="859" t="s">
        <v>37</v>
      </c>
      <c r="I29" s="871">
        <f>+MAX(V29:Y32)</f>
        <v>0</v>
      </c>
      <c r="J29" s="872" t="s">
        <v>903</v>
      </c>
      <c r="K29" s="61">
        <v>0.5</v>
      </c>
      <c r="L29" s="24" t="s">
        <v>22</v>
      </c>
      <c r="M29" s="70">
        <v>0.5</v>
      </c>
      <c r="N29" s="25">
        <v>1</v>
      </c>
      <c r="O29" s="25">
        <v>1</v>
      </c>
      <c r="P29" s="25">
        <v>1</v>
      </c>
      <c r="Q29" s="525">
        <f t="shared" si="0"/>
        <v>0.25</v>
      </c>
      <c r="R29" s="525">
        <f t="shared" si="1"/>
        <v>0.5</v>
      </c>
      <c r="S29" s="525">
        <f t="shared" si="2"/>
        <v>0.5</v>
      </c>
      <c r="T29" s="525">
        <f t="shared" si="3"/>
        <v>0.5</v>
      </c>
      <c r="U29" s="49">
        <f t="shared" si="4"/>
        <v>0.5</v>
      </c>
      <c r="V29" s="675">
        <f>+Q30+Q32</f>
        <v>0</v>
      </c>
      <c r="W29" s="675">
        <f>+R30+R32</f>
        <v>0</v>
      </c>
      <c r="X29" s="675">
        <f>+S30+S32</f>
        <v>0</v>
      </c>
      <c r="Y29" s="675">
        <f>+T30+T32</f>
        <v>0</v>
      </c>
      <c r="Z29" s="816" t="s">
        <v>1130</v>
      </c>
      <c r="AA29" s="821" t="s">
        <v>109</v>
      </c>
      <c r="AB29" s="856"/>
    </row>
    <row r="30" spans="1:28" ht="37.15" customHeight="1">
      <c r="A30" s="828"/>
      <c r="B30" s="831"/>
      <c r="C30" s="876"/>
      <c r="D30" s="859"/>
      <c r="E30" s="859"/>
      <c r="F30" s="875"/>
      <c r="G30" s="859"/>
      <c r="H30" s="859"/>
      <c r="I30" s="859"/>
      <c r="J30" s="873"/>
      <c r="K30" s="63">
        <v>0.5</v>
      </c>
      <c r="L30" s="62" t="s">
        <v>23</v>
      </c>
      <c r="M30" s="26">
        <v>0</v>
      </c>
      <c r="N30" s="26">
        <v>0</v>
      </c>
      <c r="O30" s="26">
        <v>0</v>
      </c>
      <c r="P30" s="26">
        <v>0</v>
      </c>
      <c r="Q30" s="58">
        <f t="shared" si="0"/>
        <v>0</v>
      </c>
      <c r="R30" s="58">
        <f t="shared" si="1"/>
        <v>0</v>
      </c>
      <c r="S30" s="58">
        <f t="shared" si="2"/>
        <v>0</v>
      </c>
      <c r="T30" s="58">
        <f t="shared" si="3"/>
        <v>0</v>
      </c>
      <c r="U30" s="59">
        <f t="shared" si="4"/>
        <v>0</v>
      </c>
      <c r="V30" s="671"/>
      <c r="W30" s="671"/>
      <c r="X30" s="671"/>
      <c r="Y30" s="671"/>
      <c r="Z30" s="815"/>
      <c r="AA30" s="818"/>
      <c r="AB30" s="856"/>
    </row>
    <row r="31" spans="1:28" ht="37.15" customHeight="1">
      <c r="A31" s="828"/>
      <c r="B31" s="831"/>
      <c r="C31" s="876"/>
      <c r="D31" s="859"/>
      <c r="E31" s="859"/>
      <c r="F31" s="875"/>
      <c r="G31" s="859"/>
      <c r="H31" s="859"/>
      <c r="I31" s="859"/>
      <c r="J31" s="870" t="s">
        <v>899</v>
      </c>
      <c r="K31" s="61">
        <v>0.5</v>
      </c>
      <c r="L31" s="24" t="s">
        <v>22</v>
      </c>
      <c r="M31" s="70">
        <v>0.5</v>
      </c>
      <c r="N31" s="25">
        <v>0.75</v>
      </c>
      <c r="O31" s="25">
        <v>1</v>
      </c>
      <c r="P31" s="25">
        <v>1</v>
      </c>
      <c r="Q31" s="525">
        <f t="shared" si="0"/>
        <v>0.25</v>
      </c>
      <c r="R31" s="525">
        <f t="shared" si="1"/>
        <v>0.375</v>
      </c>
      <c r="S31" s="525">
        <f t="shared" si="2"/>
        <v>0.5</v>
      </c>
      <c r="T31" s="525">
        <f t="shared" si="3"/>
        <v>0.5</v>
      </c>
      <c r="U31" s="49">
        <f t="shared" si="4"/>
        <v>0.5</v>
      </c>
      <c r="V31" s="671"/>
      <c r="W31" s="671"/>
      <c r="X31" s="671"/>
      <c r="Y31" s="671"/>
      <c r="Z31" s="815"/>
      <c r="AA31" s="818"/>
      <c r="AB31" s="856"/>
    </row>
    <row r="32" spans="1:28" ht="37.15" customHeight="1">
      <c r="A32" s="828"/>
      <c r="B32" s="831"/>
      <c r="C32" s="876"/>
      <c r="D32" s="859"/>
      <c r="E32" s="859"/>
      <c r="F32" s="875"/>
      <c r="G32" s="859"/>
      <c r="H32" s="859"/>
      <c r="I32" s="859"/>
      <c r="J32" s="870"/>
      <c r="K32" s="63">
        <v>0.5</v>
      </c>
      <c r="L32" s="62" t="s">
        <v>23</v>
      </c>
      <c r="M32" s="26">
        <v>0</v>
      </c>
      <c r="N32" s="26">
        <v>0</v>
      </c>
      <c r="O32" s="26">
        <v>0</v>
      </c>
      <c r="P32" s="26">
        <v>0</v>
      </c>
      <c r="Q32" s="58">
        <f t="shared" si="0"/>
        <v>0</v>
      </c>
      <c r="R32" s="58">
        <f t="shared" si="1"/>
        <v>0</v>
      </c>
      <c r="S32" s="58">
        <f t="shared" si="2"/>
        <v>0</v>
      </c>
      <c r="T32" s="58">
        <f t="shared" si="3"/>
        <v>0</v>
      </c>
      <c r="U32" s="59">
        <f t="shared" si="4"/>
        <v>0</v>
      </c>
      <c r="V32" s="671"/>
      <c r="W32" s="671"/>
      <c r="X32" s="671"/>
      <c r="Y32" s="671"/>
      <c r="Z32" s="815"/>
      <c r="AA32" s="822"/>
      <c r="AB32" s="856"/>
    </row>
    <row r="33" spans="1:28" ht="42" customHeight="1">
      <c r="A33" s="828"/>
      <c r="B33" s="831"/>
      <c r="C33" s="876"/>
      <c r="D33" s="875" t="s">
        <v>38</v>
      </c>
      <c r="E33" s="880" t="s">
        <v>900</v>
      </c>
      <c r="F33" s="874">
        <v>20</v>
      </c>
      <c r="G33" s="859" t="s">
        <v>901</v>
      </c>
      <c r="H33" s="859" t="s">
        <v>896</v>
      </c>
      <c r="I33" s="871">
        <f>+MAX(V33:Y36)</f>
        <v>0</v>
      </c>
      <c r="J33" s="870" t="s">
        <v>39</v>
      </c>
      <c r="K33" s="61">
        <v>0.5</v>
      </c>
      <c r="L33" s="24" t="s">
        <v>22</v>
      </c>
      <c r="M33" s="70">
        <v>0.2</v>
      </c>
      <c r="N33" s="25">
        <v>0.5</v>
      </c>
      <c r="O33" s="25">
        <v>0.8</v>
      </c>
      <c r="P33" s="25">
        <v>1</v>
      </c>
      <c r="Q33" s="525">
        <f t="shared" si="0"/>
        <v>0.1</v>
      </c>
      <c r="R33" s="525">
        <f t="shared" si="1"/>
        <v>0.25</v>
      </c>
      <c r="S33" s="525">
        <f t="shared" si="2"/>
        <v>0.4</v>
      </c>
      <c r="T33" s="525">
        <f t="shared" si="3"/>
        <v>0.5</v>
      </c>
      <c r="U33" s="49">
        <f t="shared" si="4"/>
        <v>0.5</v>
      </c>
      <c r="V33" s="675">
        <f>+Q34+Q36</f>
        <v>0</v>
      </c>
      <c r="W33" s="675">
        <f>+R34+R36</f>
        <v>0</v>
      </c>
      <c r="X33" s="675">
        <f>+S34+S36</f>
        <v>0</v>
      </c>
      <c r="Y33" s="675">
        <f>+T34+T36</f>
        <v>0</v>
      </c>
      <c r="Z33" s="815"/>
      <c r="AA33" s="818" t="s">
        <v>333</v>
      </c>
      <c r="AB33" s="856"/>
    </row>
    <row r="34" spans="1:28" ht="40.9" customHeight="1">
      <c r="A34" s="828"/>
      <c r="B34" s="831"/>
      <c r="C34" s="876"/>
      <c r="D34" s="875"/>
      <c r="E34" s="881"/>
      <c r="F34" s="875"/>
      <c r="G34" s="859"/>
      <c r="H34" s="859"/>
      <c r="I34" s="859"/>
      <c r="J34" s="870"/>
      <c r="K34" s="63">
        <v>0.5</v>
      </c>
      <c r="L34" s="62" t="s">
        <v>23</v>
      </c>
      <c r="M34" s="26">
        <v>0</v>
      </c>
      <c r="N34" s="26">
        <v>0</v>
      </c>
      <c r="O34" s="26">
        <v>0</v>
      </c>
      <c r="P34" s="26">
        <v>0</v>
      </c>
      <c r="Q34" s="58">
        <f t="shared" si="0"/>
        <v>0</v>
      </c>
      <c r="R34" s="58">
        <f t="shared" si="1"/>
        <v>0</v>
      </c>
      <c r="S34" s="58">
        <f t="shared" si="2"/>
        <v>0</v>
      </c>
      <c r="T34" s="58">
        <f t="shared" si="3"/>
        <v>0</v>
      </c>
      <c r="U34" s="59">
        <f t="shared" si="4"/>
        <v>0</v>
      </c>
      <c r="V34" s="671"/>
      <c r="W34" s="671"/>
      <c r="X34" s="671"/>
      <c r="Y34" s="671"/>
      <c r="Z34" s="815"/>
      <c r="AA34" s="818"/>
      <c r="AB34" s="856"/>
    </row>
    <row r="35" spans="1:28" ht="28.9" customHeight="1">
      <c r="A35" s="828"/>
      <c r="B35" s="831"/>
      <c r="C35" s="876"/>
      <c r="D35" s="875"/>
      <c r="E35" s="881"/>
      <c r="F35" s="875"/>
      <c r="G35" s="859"/>
      <c r="H35" s="859"/>
      <c r="I35" s="859"/>
      <c r="J35" s="870" t="s">
        <v>40</v>
      </c>
      <c r="K35" s="61">
        <v>0.5</v>
      </c>
      <c r="L35" s="24" t="s">
        <v>22</v>
      </c>
      <c r="M35" s="70">
        <v>0</v>
      </c>
      <c r="N35" s="25">
        <v>0</v>
      </c>
      <c r="O35" s="25">
        <v>0.5</v>
      </c>
      <c r="P35" s="25">
        <v>1</v>
      </c>
      <c r="Q35" s="525">
        <f t="shared" ref="Q35:Q52" si="5">+SUM(M35:M35)*K35</f>
        <v>0</v>
      </c>
      <c r="R35" s="525">
        <f t="shared" ref="R35:R52" si="6">+SUM(N35:N35)*K35</f>
        <v>0</v>
      </c>
      <c r="S35" s="525">
        <f t="shared" si="2"/>
        <v>0.25</v>
      </c>
      <c r="T35" s="525">
        <f t="shared" ref="T35:T52" si="7">+SUM(P35:P35)*K35</f>
        <v>0.5</v>
      </c>
      <c r="U35" s="49">
        <f t="shared" ref="U35:U66" si="8">+MAX(Q35:T35)</f>
        <v>0.5</v>
      </c>
      <c r="V35" s="671"/>
      <c r="W35" s="671"/>
      <c r="X35" s="671"/>
      <c r="Y35" s="671"/>
      <c r="Z35" s="815"/>
      <c r="AA35" s="818"/>
      <c r="AB35" s="856"/>
    </row>
    <row r="36" spans="1:28" ht="40.15" customHeight="1">
      <c r="A36" s="828"/>
      <c r="B36" s="831"/>
      <c r="C36" s="876"/>
      <c r="D36" s="879"/>
      <c r="E36" s="881"/>
      <c r="F36" s="875"/>
      <c r="G36" s="859"/>
      <c r="H36" s="859"/>
      <c r="I36" s="859"/>
      <c r="J36" s="870"/>
      <c r="K36" s="63">
        <v>0.5</v>
      </c>
      <c r="L36" s="62" t="s">
        <v>23</v>
      </c>
      <c r="M36" s="26">
        <v>0</v>
      </c>
      <c r="N36" s="26">
        <v>0</v>
      </c>
      <c r="O36" s="26">
        <v>0</v>
      </c>
      <c r="P36" s="26">
        <v>0</v>
      </c>
      <c r="Q36" s="58">
        <f t="shared" si="5"/>
        <v>0</v>
      </c>
      <c r="R36" s="58">
        <f t="shared" si="6"/>
        <v>0</v>
      </c>
      <c r="S36" s="58">
        <f t="shared" si="2"/>
        <v>0</v>
      </c>
      <c r="T36" s="58">
        <f t="shared" si="7"/>
        <v>0</v>
      </c>
      <c r="U36" s="59">
        <f t="shared" si="8"/>
        <v>0</v>
      </c>
      <c r="V36" s="671"/>
      <c r="W36" s="671"/>
      <c r="X36" s="671"/>
      <c r="Y36" s="671"/>
      <c r="Z36" s="817"/>
      <c r="AA36" s="822"/>
      <c r="AB36" s="856"/>
    </row>
    <row r="37" spans="1:28" ht="42" customHeight="1">
      <c r="A37" s="828"/>
      <c r="B37" s="831"/>
      <c r="C37" s="882" t="s">
        <v>41</v>
      </c>
      <c r="D37" s="859" t="s">
        <v>42</v>
      </c>
      <c r="E37" s="877" t="s">
        <v>945</v>
      </c>
      <c r="F37" s="884">
        <v>21</v>
      </c>
      <c r="G37" s="877" t="s">
        <v>583</v>
      </c>
      <c r="H37" s="887" t="s">
        <v>43</v>
      </c>
      <c r="I37" s="892">
        <f>+MAX(V37:Y44)</f>
        <v>0.06</v>
      </c>
      <c r="J37" s="877" t="s">
        <v>584</v>
      </c>
      <c r="K37" s="375">
        <v>0.25</v>
      </c>
      <c r="L37" s="366" t="s">
        <v>22</v>
      </c>
      <c r="M37" s="367">
        <v>1</v>
      </c>
      <c r="N37" s="367">
        <v>1</v>
      </c>
      <c r="O37" s="367">
        <v>1</v>
      </c>
      <c r="P37" s="367">
        <v>1</v>
      </c>
      <c r="Q37" s="525">
        <f t="shared" si="5"/>
        <v>0.25</v>
      </c>
      <c r="R37" s="525">
        <f t="shared" si="6"/>
        <v>0.25</v>
      </c>
      <c r="S37" s="525">
        <f t="shared" si="2"/>
        <v>0.25</v>
      </c>
      <c r="T37" s="525">
        <f t="shared" si="7"/>
        <v>0.25</v>
      </c>
      <c r="U37" s="49">
        <f t="shared" si="8"/>
        <v>0.25</v>
      </c>
      <c r="V37" s="675">
        <f>+Q38+Q40+Q42+Q44</f>
        <v>0</v>
      </c>
      <c r="W37" s="675">
        <f>+R38+R40+R42+R44</f>
        <v>0</v>
      </c>
      <c r="X37" s="675">
        <f>+S38+S40+S42+S44</f>
        <v>0.06</v>
      </c>
      <c r="Y37" s="675">
        <f>+T38+T40+T42+T44</f>
        <v>0</v>
      </c>
      <c r="Z37" s="816" t="s">
        <v>44</v>
      </c>
      <c r="AA37" s="888" t="s">
        <v>45</v>
      </c>
      <c r="AB37" s="856"/>
    </row>
    <row r="38" spans="1:28" ht="37.9" customHeight="1">
      <c r="A38" s="828"/>
      <c r="B38" s="831"/>
      <c r="C38" s="882"/>
      <c r="D38" s="859"/>
      <c r="E38" s="878"/>
      <c r="F38" s="885"/>
      <c r="G38" s="878"/>
      <c r="H38" s="887"/>
      <c r="I38" s="893"/>
      <c r="J38" s="878"/>
      <c r="K38" s="376">
        <v>0.25</v>
      </c>
      <c r="L38" s="369" t="s">
        <v>23</v>
      </c>
      <c r="M38" s="370">
        <v>0</v>
      </c>
      <c r="N38" s="370">
        <v>0</v>
      </c>
      <c r="O38" s="370">
        <v>0</v>
      </c>
      <c r="P38" s="370">
        <v>0</v>
      </c>
      <c r="Q38" s="58">
        <f t="shared" si="5"/>
        <v>0</v>
      </c>
      <c r="R38" s="58">
        <f t="shared" si="6"/>
        <v>0</v>
      </c>
      <c r="S38" s="58">
        <v>0.06</v>
      </c>
      <c r="T38" s="58">
        <f t="shared" si="7"/>
        <v>0</v>
      </c>
      <c r="U38" s="59">
        <f t="shared" si="8"/>
        <v>0.06</v>
      </c>
      <c r="V38" s="671"/>
      <c r="W38" s="671"/>
      <c r="X38" s="671"/>
      <c r="Y38" s="671"/>
      <c r="Z38" s="815"/>
      <c r="AA38" s="889"/>
      <c r="AB38" s="856"/>
    </row>
    <row r="39" spans="1:28" ht="29.45" customHeight="1">
      <c r="A39" s="828"/>
      <c r="B39" s="831"/>
      <c r="C39" s="882"/>
      <c r="D39" s="859"/>
      <c r="E39" s="878"/>
      <c r="F39" s="885"/>
      <c r="G39" s="878"/>
      <c r="H39" s="887"/>
      <c r="I39" s="893"/>
      <c r="J39" s="877" t="s">
        <v>585</v>
      </c>
      <c r="K39" s="375">
        <v>0.25</v>
      </c>
      <c r="L39" s="366" t="s">
        <v>22</v>
      </c>
      <c r="M39" s="367">
        <v>0.25</v>
      </c>
      <c r="N39" s="367">
        <v>0.5</v>
      </c>
      <c r="O39" s="371">
        <v>0.75</v>
      </c>
      <c r="P39" s="371">
        <v>1</v>
      </c>
      <c r="Q39" s="525">
        <f t="shared" si="5"/>
        <v>6.25E-2</v>
      </c>
      <c r="R39" s="525">
        <f t="shared" si="6"/>
        <v>0.125</v>
      </c>
      <c r="S39" s="525">
        <f t="shared" ref="S39:S52" si="9">+SUM(O39:O39)*K39</f>
        <v>0.1875</v>
      </c>
      <c r="T39" s="525">
        <f t="shared" si="7"/>
        <v>0.25</v>
      </c>
      <c r="U39" s="49">
        <f t="shared" si="8"/>
        <v>0.25</v>
      </c>
      <c r="V39" s="671"/>
      <c r="W39" s="671"/>
      <c r="X39" s="671"/>
      <c r="Y39" s="671"/>
      <c r="Z39" s="815"/>
      <c r="AA39" s="889"/>
      <c r="AB39" s="856"/>
    </row>
    <row r="40" spans="1:28" ht="28.15" customHeight="1">
      <c r="A40" s="828"/>
      <c r="B40" s="831"/>
      <c r="C40" s="882"/>
      <c r="D40" s="859"/>
      <c r="E40" s="878"/>
      <c r="F40" s="885"/>
      <c r="G40" s="878"/>
      <c r="H40" s="887"/>
      <c r="I40" s="893"/>
      <c r="J40" s="878"/>
      <c r="K40" s="376">
        <v>0.25</v>
      </c>
      <c r="L40" s="369" t="s">
        <v>23</v>
      </c>
      <c r="M40" s="370">
        <v>0</v>
      </c>
      <c r="N40" s="370">
        <v>0</v>
      </c>
      <c r="O40" s="370">
        <v>0</v>
      </c>
      <c r="P40" s="370">
        <v>0</v>
      </c>
      <c r="Q40" s="58">
        <f t="shared" si="5"/>
        <v>0</v>
      </c>
      <c r="R40" s="58">
        <f t="shared" si="6"/>
        <v>0</v>
      </c>
      <c r="S40" s="58">
        <f t="shared" si="9"/>
        <v>0</v>
      </c>
      <c r="T40" s="58">
        <f t="shared" si="7"/>
        <v>0</v>
      </c>
      <c r="U40" s="59">
        <f t="shared" si="8"/>
        <v>0</v>
      </c>
      <c r="V40" s="671"/>
      <c r="W40" s="671"/>
      <c r="X40" s="671"/>
      <c r="Y40" s="671"/>
      <c r="Z40" s="815"/>
      <c r="AA40" s="889"/>
      <c r="AB40" s="856"/>
    </row>
    <row r="41" spans="1:28" ht="50.45" customHeight="1">
      <c r="A41" s="828"/>
      <c r="B41" s="831"/>
      <c r="C41" s="882"/>
      <c r="D41" s="859"/>
      <c r="E41" s="878"/>
      <c r="F41" s="885"/>
      <c r="G41" s="878"/>
      <c r="H41" s="887"/>
      <c r="I41" s="893"/>
      <c r="J41" s="877" t="s">
        <v>1129</v>
      </c>
      <c r="K41" s="375">
        <v>0.25</v>
      </c>
      <c r="L41" s="366" t="s">
        <v>22</v>
      </c>
      <c r="M41" s="367">
        <v>0.25</v>
      </c>
      <c r="N41" s="367">
        <v>0.5</v>
      </c>
      <c r="O41" s="367">
        <v>0.75</v>
      </c>
      <c r="P41" s="367">
        <v>1</v>
      </c>
      <c r="Q41" s="525">
        <f t="shared" si="5"/>
        <v>6.25E-2</v>
      </c>
      <c r="R41" s="525">
        <f t="shared" si="6"/>
        <v>0.125</v>
      </c>
      <c r="S41" s="525">
        <f t="shared" si="9"/>
        <v>0.1875</v>
      </c>
      <c r="T41" s="525">
        <f t="shared" si="7"/>
        <v>0.25</v>
      </c>
      <c r="U41" s="49">
        <f t="shared" si="8"/>
        <v>0.25</v>
      </c>
      <c r="V41" s="671"/>
      <c r="W41" s="671"/>
      <c r="X41" s="671"/>
      <c r="Y41" s="671"/>
      <c r="Z41" s="815"/>
      <c r="AA41" s="889"/>
      <c r="AB41" s="856"/>
    </row>
    <row r="42" spans="1:28" ht="30" customHeight="1">
      <c r="A42" s="828"/>
      <c r="B42" s="831"/>
      <c r="C42" s="882"/>
      <c r="D42" s="859"/>
      <c r="E42" s="878"/>
      <c r="F42" s="885"/>
      <c r="G42" s="878"/>
      <c r="H42" s="887"/>
      <c r="I42" s="893"/>
      <c r="J42" s="878"/>
      <c r="K42" s="376">
        <v>0.25</v>
      </c>
      <c r="L42" s="369" t="s">
        <v>23</v>
      </c>
      <c r="M42" s="370">
        <v>0</v>
      </c>
      <c r="N42" s="370">
        <v>0</v>
      </c>
      <c r="O42" s="370">
        <v>0</v>
      </c>
      <c r="P42" s="370">
        <v>0</v>
      </c>
      <c r="Q42" s="58">
        <f t="shared" si="5"/>
        <v>0</v>
      </c>
      <c r="R42" s="58">
        <f t="shared" si="6"/>
        <v>0</v>
      </c>
      <c r="S42" s="58">
        <f t="shared" si="9"/>
        <v>0</v>
      </c>
      <c r="T42" s="58">
        <f t="shared" si="7"/>
        <v>0</v>
      </c>
      <c r="U42" s="59">
        <f t="shared" si="8"/>
        <v>0</v>
      </c>
      <c r="V42" s="671"/>
      <c r="W42" s="671"/>
      <c r="X42" s="671"/>
      <c r="Y42" s="671"/>
      <c r="Z42" s="815"/>
      <c r="AA42" s="889"/>
      <c r="AB42" s="856"/>
    </row>
    <row r="43" spans="1:28" ht="27.6" customHeight="1">
      <c r="A43" s="828"/>
      <c r="B43" s="831"/>
      <c r="C43" s="882"/>
      <c r="D43" s="859"/>
      <c r="E43" s="878"/>
      <c r="F43" s="885"/>
      <c r="G43" s="878"/>
      <c r="H43" s="887"/>
      <c r="I43" s="893"/>
      <c r="J43" s="877" t="s">
        <v>1128</v>
      </c>
      <c r="K43" s="375">
        <v>0.25</v>
      </c>
      <c r="L43" s="366" t="s">
        <v>22</v>
      </c>
      <c r="M43" s="367">
        <v>0.25</v>
      </c>
      <c r="N43" s="367">
        <v>0.5</v>
      </c>
      <c r="O43" s="367">
        <v>0.75</v>
      </c>
      <c r="P43" s="367">
        <v>1</v>
      </c>
      <c r="Q43" s="525">
        <f t="shared" si="5"/>
        <v>6.25E-2</v>
      </c>
      <c r="R43" s="525">
        <f t="shared" si="6"/>
        <v>0.125</v>
      </c>
      <c r="S43" s="525">
        <f t="shared" si="9"/>
        <v>0.1875</v>
      </c>
      <c r="T43" s="525">
        <f t="shared" si="7"/>
        <v>0.25</v>
      </c>
      <c r="U43" s="49">
        <f t="shared" si="8"/>
        <v>0.25</v>
      </c>
      <c r="V43" s="671"/>
      <c r="W43" s="671"/>
      <c r="X43" s="671"/>
      <c r="Y43" s="671"/>
      <c r="Z43" s="815"/>
      <c r="AA43" s="889"/>
      <c r="AB43" s="856"/>
    </row>
    <row r="44" spans="1:28" ht="23.45" customHeight="1">
      <c r="A44" s="828"/>
      <c r="B44" s="831"/>
      <c r="C44" s="882"/>
      <c r="D44" s="859"/>
      <c r="E44" s="883"/>
      <c r="F44" s="886"/>
      <c r="G44" s="883"/>
      <c r="H44" s="887"/>
      <c r="I44" s="893"/>
      <c r="J44" s="878"/>
      <c r="K44" s="376">
        <v>0.25</v>
      </c>
      <c r="L44" s="369" t="s">
        <v>23</v>
      </c>
      <c r="M44" s="370">
        <v>0</v>
      </c>
      <c r="N44" s="370">
        <v>0</v>
      </c>
      <c r="O44" s="370">
        <v>0</v>
      </c>
      <c r="P44" s="370">
        <v>0</v>
      </c>
      <c r="Q44" s="58">
        <f t="shared" si="5"/>
        <v>0</v>
      </c>
      <c r="R44" s="58">
        <f t="shared" si="6"/>
        <v>0</v>
      </c>
      <c r="S44" s="58">
        <f t="shared" si="9"/>
        <v>0</v>
      </c>
      <c r="T44" s="58">
        <f t="shared" si="7"/>
        <v>0</v>
      </c>
      <c r="U44" s="59">
        <f t="shared" si="8"/>
        <v>0</v>
      </c>
      <c r="V44" s="672"/>
      <c r="W44" s="672"/>
      <c r="X44" s="672"/>
      <c r="Y44" s="672"/>
      <c r="Z44" s="817"/>
      <c r="AA44" s="890"/>
      <c r="AB44" s="856"/>
    </row>
    <row r="45" spans="1:28" ht="43.15" customHeight="1">
      <c r="A45" s="828"/>
      <c r="B45" s="831"/>
      <c r="C45" s="876" t="s">
        <v>46</v>
      </c>
      <c r="D45" s="859" t="s">
        <v>47</v>
      </c>
      <c r="E45" s="877" t="s">
        <v>450</v>
      </c>
      <c r="F45" s="894">
        <v>22</v>
      </c>
      <c r="G45" s="894" t="s">
        <v>451</v>
      </c>
      <c r="H45" s="894" t="s">
        <v>43</v>
      </c>
      <c r="I45" s="871">
        <f>+MAX(V45:Y52)</f>
        <v>0</v>
      </c>
      <c r="J45" s="891" t="s">
        <v>452</v>
      </c>
      <c r="K45" s="372">
        <v>0.2</v>
      </c>
      <c r="L45" s="373" t="s">
        <v>22</v>
      </c>
      <c r="M45" s="374">
        <v>0</v>
      </c>
      <c r="N45" s="374">
        <v>0.3</v>
      </c>
      <c r="O45" s="374">
        <v>0.7</v>
      </c>
      <c r="P45" s="374">
        <v>1</v>
      </c>
      <c r="Q45" s="17">
        <f t="shared" si="5"/>
        <v>0</v>
      </c>
      <c r="R45" s="17">
        <f t="shared" si="6"/>
        <v>0.06</v>
      </c>
      <c r="S45" s="17">
        <f t="shared" si="9"/>
        <v>0.13999999999999999</v>
      </c>
      <c r="T45" s="17">
        <f t="shared" si="7"/>
        <v>0.2</v>
      </c>
      <c r="U45" s="75">
        <f t="shared" si="8"/>
        <v>0.2</v>
      </c>
      <c r="V45" s="675">
        <f>+Q46+Q48+Q50+Q52</f>
        <v>0</v>
      </c>
      <c r="W45" s="675">
        <f>+R46+R48+R50+R52</f>
        <v>0</v>
      </c>
      <c r="X45" s="675">
        <f>+S46+S48+S50+S52</f>
        <v>0</v>
      </c>
      <c r="Y45" s="675">
        <f>+T46+T48+T50+T52</f>
        <v>0</v>
      </c>
      <c r="Z45" s="895" t="s">
        <v>48</v>
      </c>
      <c r="AA45" s="888" t="s">
        <v>49</v>
      </c>
      <c r="AB45" s="856"/>
    </row>
    <row r="46" spans="1:28" ht="47.45" customHeight="1">
      <c r="A46" s="828"/>
      <c r="B46" s="831"/>
      <c r="C46" s="876"/>
      <c r="D46" s="859"/>
      <c r="E46" s="878"/>
      <c r="F46" s="894"/>
      <c r="G46" s="894"/>
      <c r="H46" s="894"/>
      <c r="I46" s="859"/>
      <c r="J46" s="891"/>
      <c r="K46" s="368"/>
      <c r="L46" s="369" t="s">
        <v>23</v>
      </c>
      <c r="M46" s="370">
        <v>0</v>
      </c>
      <c r="N46" s="370">
        <v>0</v>
      </c>
      <c r="O46" s="370">
        <v>0</v>
      </c>
      <c r="P46" s="370">
        <v>0</v>
      </c>
      <c r="Q46" s="58">
        <f t="shared" si="5"/>
        <v>0</v>
      </c>
      <c r="R46" s="58">
        <f t="shared" si="6"/>
        <v>0</v>
      </c>
      <c r="S46" s="58">
        <f t="shared" si="9"/>
        <v>0</v>
      </c>
      <c r="T46" s="58">
        <f t="shared" si="7"/>
        <v>0</v>
      </c>
      <c r="U46" s="59">
        <f t="shared" si="8"/>
        <v>0</v>
      </c>
      <c r="V46" s="671"/>
      <c r="W46" s="671"/>
      <c r="X46" s="671"/>
      <c r="Y46" s="671"/>
      <c r="Z46" s="895"/>
      <c r="AA46" s="889"/>
      <c r="AB46" s="856"/>
    </row>
    <row r="47" spans="1:28" ht="30" customHeight="1">
      <c r="A47" s="828"/>
      <c r="B47" s="831"/>
      <c r="C47" s="876"/>
      <c r="D47" s="859"/>
      <c r="E47" s="878"/>
      <c r="F47" s="894"/>
      <c r="G47" s="894"/>
      <c r="H47" s="894"/>
      <c r="I47" s="859"/>
      <c r="J47" s="891" t="s">
        <v>453</v>
      </c>
      <c r="K47" s="372">
        <v>0.15</v>
      </c>
      <c r="L47" s="373" t="s">
        <v>22</v>
      </c>
      <c r="M47" s="374">
        <v>0</v>
      </c>
      <c r="N47" s="374">
        <v>0.3</v>
      </c>
      <c r="O47" s="374">
        <v>0.7</v>
      </c>
      <c r="P47" s="374">
        <v>1</v>
      </c>
      <c r="Q47" s="17">
        <f t="shared" si="5"/>
        <v>0</v>
      </c>
      <c r="R47" s="17">
        <f t="shared" si="6"/>
        <v>4.4999999999999998E-2</v>
      </c>
      <c r="S47" s="17">
        <f t="shared" si="9"/>
        <v>0.105</v>
      </c>
      <c r="T47" s="17">
        <f t="shared" si="7"/>
        <v>0.15</v>
      </c>
      <c r="U47" s="75">
        <f t="shared" si="8"/>
        <v>0.15</v>
      </c>
      <c r="V47" s="671"/>
      <c r="W47" s="671"/>
      <c r="X47" s="671"/>
      <c r="Y47" s="671"/>
      <c r="Z47" s="895"/>
      <c r="AA47" s="889"/>
      <c r="AB47" s="856"/>
    </row>
    <row r="48" spans="1:28" ht="85.15" customHeight="1">
      <c r="A48" s="828"/>
      <c r="B48" s="831"/>
      <c r="C48" s="876"/>
      <c r="D48" s="859"/>
      <c r="E48" s="878"/>
      <c r="F48" s="894"/>
      <c r="G48" s="894"/>
      <c r="H48" s="894"/>
      <c r="I48" s="859"/>
      <c r="J48" s="891"/>
      <c r="K48" s="368"/>
      <c r="L48" s="369" t="s">
        <v>23</v>
      </c>
      <c r="M48" s="370">
        <v>0</v>
      </c>
      <c r="N48" s="370">
        <v>0</v>
      </c>
      <c r="O48" s="370">
        <v>0</v>
      </c>
      <c r="P48" s="370">
        <v>0</v>
      </c>
      <c r="Q48" s="58">
        <f t="shared" si="5"/>
        <v>0</v>
      </c>
      <c r="R48" s="58">
        <f t="shared" si="6"/>
        <v>0</v>
      </c>
      <c r="S48" s="58">
        <f t="shared" si="9"/>
        <v>0</v>
      </c>
      <c r="T48" s="58">
        <f t="shared" si="7"/>
        <v>0</v>
      </c>
      <c r="U48" s="59">
        <f t="shared" si="8"/>
        <v>0</v>
      </c>
      <c r="V48" s="671"/>
      <c r="W48" s="671"/>
      <c r="X48" s="671"/>
      <c r="Y48" s="671"/>
      <c r="Z48" s="895"/>
      <c r="AA48" s="889"/>
      <c r="AB48" s="856"/>
    </row>
    <row r="49" spans="1:28" ht="52.9" customHeight="1">
      <c r="A49" s="828"/>
      <c r="B49" s="831"/>
      <c r="C49" s="876"/>
      <c r="D49" s="859"/>
      <c r="E49" s="878"/>
      <c r="F49" s="894"/>
      <c r="G49" s="894"/>
      <c r="H49" s="894"/>
      <c r="I49" s="859"/>
      <c r="J49" s="891" t="s">
        <v>454</v>
      </c>
      <c r="K49" s="372">
        <v>0.4</v>
      </c>
      <c r="L49" s="373" t="s">
        <v>22</v>
      </c>
      <c r="M49" s="374">
        <v>0.15</v>
      </c>
      <c r="N49" s="374">
        <v>0.4</v>
      </c>
      <c r="O49" s="374">
        <v>0.75</v>
      </c>
      <c r="P49" s="374">
        <v>1</v>
      </c>
      <c r="Q49" s="17">
        <f t="shared" si="5"/>
        <v>0.06</v>
      </c>
      <c r="R49" s="17">
        <f t="shared" si="6"/>
        <v>0.16000000000000003</v>
      </c>
      <c r="S49" s="17">
        <f t="shared" si="9"/>
        <v>0.30000000000000004</v>
      </c>
      <c r="T49" s="17">
        <f t="shared" si="7"/>
        <v>0.4</v>
      </c>
      <c r="U49" s="75">
        <f t="shared" si="8"/>
        <v>0.4</v>
      </c>
      <c r="V49" s="671"/>
      <c r="W49" s="671"/>
      <c r="X49" s="671"/>
      <c r="Y49" s="671"/>
      <c r="Z49" s="895"/>
      <c r="AA49" s="889"/>
      <c r="AB49" s="856"/>
    </row>
    <row r="50" spans="1:28" ht="40.9" customHeight="1">
      <c r="A50" s="828"/>
      <c r="B50" s="831"/>
      <c r="C50" s="876"/>
      <c r="D50" s="859"/>
      <c r="E50" s="878"/>
      <c r="F50" s="894"/>
      <c r="G50" s="894"/>
      <c r="H50" s="894"/>
      <c r="I50" s="859"/>
      <c r="J50" s="891"/>
      <c r="K50" s="368"/>
      <c r="L50" s="369" t="s">
        <v>23</v>
      </c>
      <c r="M50" s="370">
        <v>0</v>
      </c>
      <c r="N50" s="370">
        <v>0</v>
      </c>
      <c r="O50" s="370">
        <v>0</v>
      </c>
      <c r="P50" s="370">
        <v>0</v>
      </c>
      <c r="Q50" s="58">
        <f t="shared" si="5"/>
        <v>0</v>
      </c>
      <c r="R50" s="58">
        <f t="shared" si="6"/>
        <v>0</v>
      </c>
      <c r="S50" s="58">
        <f t="shared" si="9"/>
        <v>0</v>
      </c>
      <c r="T50" s="58">
        <f t="shared" si="7"/>
        <v>0</v>
      </c>
      <c r="U50" s="59">
        <f t="shared" si="8"/>
        <v>0</v>
      </c>
      <c r="V50" s="671"/>
      <c r="W50" s="671"/>
      <c r="X50" s="671"/>
      <c r="Y50" s="671"/>
      <c r="Z50" s="895"/>
      <c r="AA50" s="889"/>
      <c r="AB50" s="856"/>
    </row>
    <row r="51" spans="1:28" ht="39.6" customHeight="1">
      <c r="A51" s="828"/>
      <c r="B51" s="831"/>
      <c r="C51" s="876"/>
      <c r="D51" s="859"/>
      <c r="E51" s="878"/>
      <c r="F51" s="894"/>
      <c r="G51" s="894"/>
      <c r="H51" s="894"/>
      <c r="I51" s="859"/>
      <c r="J51" s="891" t="s">
        <v>455</v>
      </c>
      <c r="K51" s="372">
        <v>0.25</v>
      </c>
      <c r="L51" s="373" t="s">
        <v>414</v>
      </c>
      <c r="M51" s="374">
        <v>0.25</v>
      </c>
      <c r="N51" s="374">
        <v>0.5</v>
      </c>
      <c r="O51" s="374">
        <v>0.75</v>
      </c>
      <c r="P51" s="374">
        <v>1</v>
      </c>
      <c r="Q51" s="17">
        <f t="shared" si="5"/>
        <v>6.25E-2</v>
      </c>
      <c r="R51" s="17">
        <f t="shared" si="6"/>
        <v>0.125</v>
      </c>
      <c r="S51" s="17">
        <f t="shared" si="9"/>
        <v>0.1875</v>
      </c>
      <c r="T51" s="17">
        <f t="shared" si="7"/>
        <v>0.25</v>
      </c>
      <c r="U51" s="75">
        <f t="shared" si="8"/>
        <v>0.25</v>
      </c>
      <c r="V51" s="671"/>
      <c r="W51" s="671"/>
      <c r="X51" s="671"/>
      <c r="Y51" s="671"/>
      <c r="Z51" s="895"/>
      <c r="AA51" s="889"/>
      <c r="AB51" s="856"/>
    </row>
    <row r="52" spans="1:28" ht="46.9" customHeight="1" thickBot="1">
      <c r="A52" s="829"/>
      <c r="B52" s="832"/>
      <c r="C52" s="876"/>
      <c r="D52" s="859"/>
      <c r="E52" s="883"/>
      <c r="F52" s="894"/>
      <c r="G52" s="894"/>
      <c r="H52" s="894"/>
      <c r="I52" s="859"/>
      <c r="J52" s="891"/>
      <c r="K52" s="368"/>
      <c r="L52" s="369" t="s">
        <v>23</v>
      </c>
      <c r="M52" s="370">
        <v>0</v>
      </c>
      <c r="N52" s="370">
        <v>0</v>
      </c>
      <c r="O52" s="370">
        <v>0</v>
      </c>
      <c r="P52" s="370">
        <v>0</v>
      </c>
      <c r="Q52" s="73">
        <f t="shared" si="5"/>
        <v>0</v>
      </c>
      <c r="R52" s="73">
        <f t="shared" si="6"/>
        <v>0</v>
      </c>
      <c r="S52" s="73">
        <f t="shared" si="9"/>
        <v>0</v>
      </c>
      <c r="T52" s="73">
        <f t="shared" si="7"/>
        <v>0</v>
      </c>
      <c r="U52" s="72">
        <f t="shared" si="8"/>
        <v>0</v>
      </c>
      <c r="V52" s="672"/>
      <c r="W52" s="672"/>
      <c r="X52" s="672"/>
      <c r="Y52" s="672"/>
      <c r="Z52" s="896"/>
      <c r="AA52" s="890"/>
      <c r="AB52" s="857"/>
    </row>
    <row r="53" spans="1:28" s="14" customFormat="1">
      <c r="I53" s="101"/>
      <c r="Q53" s="102">
        <v>0</v>
      </c>
      <c r="R53" s="103">
        <v>0</v>
      </c>
      <c r="S53" s="103">
        <v>0</v>
      </c>
      <c r="T53" s="103">
        <v>0</v>
      </c>
      <c r="U53" s="104">
        <v>0</v>
      </c>
      <c r="V53" s="897"/>
      <c r="W53" s="897"/>
      <c r="X53" s="897"/>
      <c r="Y53" s="897"/>
    </row>
    <row r="54" spans="1:28" s="14" customFormat="1" ht="15.75" thickBot="1">
      <c r="Q54" s="105">
        <f>+((SUMIF($L$3:$L$52,"E",Q$3:Q$52)))/9</f>
        <v>0</v>
      </c>
      <c r="R54" s="105">
        <f>+((SUMIF($L$3:$L$52,"E",R$3:R$52)))/9</f>
        <v>0</v>
      </c>
      <c r="S54" s="105">
        <v>0</v>
      </c>
      <c r="T54" s="105">
        <f>+((SUMIF($L$3:$L$52,"E",T$3:T$52)))/9</f>
        <v>0</v>
      </c>
      <c r="U54" s="106">
        <v>0</v>
      </c>
      <c r="V54" s="897"/>
      <c r="W54" s="897"/>
      <c r="X54" s="897"/>
      <c r="Y54" s="897"/>
    </row>
    <row r="55" spans="1:28" s="14" customFormat="1" ht="15.75" thickBot="1">
      <c r="Q55" s="522"/>
      <c r="R55" s="522"/>
      <c r="S55" s="522"/>
      <c r="T55" s="522"/>
      <c r="U55" s="71"/>
      <c r="V55" s="897"/>
      <c r="W55" s="897"/>
      <c r="X55" s="897"/>
      <c r="Y55" s="897"/>
    </row>
    <row r="56" spans="1:28" s="14" customFormat="1" ht="15.75" thickBot="1">
      <c r="Q56" s="661" t="s">
        <v>113</v>
      </c>
      <c r="R56" s="662"/>
      <c r="S56" s="662"/>
      <c r="T56" s="662"/>
      <c r="U56" s="663"/>
      <c r="V56" s="897"/>
      <c r="W56" s="897"/>
      <c r="X56" s="897"/>
      <c r="Y56" s="897"/>
    </row>
    <row r="57" spans="1:28" s="14" customFormat="1" ht="15.75" thickBot="1">
      <c r="Q57" s="107">
        <v>0</v>
      </c>
      <c r="R57" s="107">
        <v>0</v>
      </c>
      <c r="S57" s="107">
        <v>0</v>
      </c>
      <c r="T57" s="107">
        <v>0</v>
      </c>
      <c r="U57" s="107">
        <f>+R57</f>
        <v>0</v>
      </c>
      <c r="V57" s="897"/>
      <c r="W57" s="897"/>
      <c r="X57" s="897"/>
      <c r="Y57" s="897"/>
    </row>
    <row r="58" spans="1:28" s="14" customFormat="1" ht="15.75" thickBot="1">
      <c r="Q58" s="108">
        <v>0</v>
      </c>
      <c r="R58" s="108">
        <v>0</v>
      </c>
      <c r="S58" s="108">
        <v>0</v>
      </c>
      <c r="T58" s="109">
        <v>0</v>
      </c>
      <c r="U58" s="110">
        <v>0</v>
      </c>
      <c r="V58" s="897"/>
      <c r="W58" s="897"/>
      <c r="X58" s="897"/>
      <c r="Y58" s="897"/>
    </row>
    <row r="59" spans="1:28" s="14" customFormat="1">
      <c r="Q59" s="522"/>
      <c r="R59" s="522"/>
      <c r="S59" s="522"/>
      <c r="T59" s="522"/>
      <c r="U59" s="71"/>
      <c r="V59" s="897"/>
      <c r="W59" s="897"/>
      <c r="X59" s="897"/>
      <c r="Y59" s="897"/>
    </row>
    <row r="60" spans="1:28" s="14" customFormat="1">
      <c r="Q60" s="521"/>
      <c r="R60" s="521"/>
      <c r="S60" s="521"/>
      <c r="T60" s="521"/>
      <c r="U60" s="52"/>
      <c r="V60" s="897"/>
      <c r="W60" s="897"/>
      <c r="X60" s="897"/>
      <c r="Y60" s="897"/>
    </row>
    <row r="61" spans="1:28" s="14" customFormat="1">
      <c r="Q61" s="521"/>
      <c r="R61" s="521"/>
      <c r="S61" s="521"/>
      <c r="T61" s="521"/>
      <c r="U61" s="52"/>
      <c r="V61" s="897"/>
      <c r="W61" s="897"/>
      <c r="X61" s="897"/>
      <c r="Y61" s="897"/>
    </row>
    <row r="62" spans="1:28" s="14" customFormat="1">
      <c r="Q62" s="521"/>
      <c r="R62" s="521"/>
      <c r="S62" s="521"/>
      <c r="T62" s="521"/>
      <c r="U62" s="52"/>
      <c r="V62" s="897"/>
      <c r="W62" s="897"/>
      <c r="X62" s="897"/>
      <c r="Y62" s="897"/>
    </row>
    <row r="63" spans="1:28" s="14" customFormat="1">
      <c r="Q63" s="521"/>
      <c r="R63" s="521"/>
      <c r="S63" s="521"/>
      <c r="T63" s="521"/>
      <c r="U63" s="52"/>
      <c r="V63" s="898"/>
      <c r="W63" s="898"/>
      <c r="X63" s="898"/>
      <c r="Y63" s="898"/>
    </row>
    <row r="64" spans="1:28" s="14" customFormat="1">
      <c r="Q64" s="521"/>
      <c r="R64" s="521"/>
      <c r="S64" s="521"/>
      <c r="T64" s="521"/>
      <c r="U64" s="52"/>
      <c r="V64" s="898"/>
      <c r="W64" s="898"/>
      <c r="X64" s="898"/>
      <c r="Y64" s="898"/>
    </row>
    <row r="65" spans="17:25" s="14" customFormat="1">
      <c r="Q65" s="521"/>
      <c r="R65" s="521"/>
      <c r="S65" s="521"/>
      <c r="T65" s="521"/>
      <c r="U65" s="52"/>
      <c r="V65" s="898"/>
      <c r="W65" s="898"/>
      <c r="X65" s="898"/>
      <c r="Y65" s="898"/>
    </row>
    <row r="66" spans="17:25" s="14" customFormat="1">
      <c r="Q66" s="521"/>
      <c r="R66" s="521"/>
      <c r="S66" s="521"/>
      <c r="T66" s="521"/>
      <c r="U66" s="52"/>
      <c r="V66" s="898"/>
      <c r="W66" s="898"/>
      <c r="X66" s="898"/>
      <c r="Y66" s="898"/>
    </row>
    <row r="67" spans="17:25" s="14" customFormat="1">
      <c r="Q67" s="521"/>
      <c r="R67" s="521"/>
      <c r="S67" s="521"/>
      <c r="T67" s="521"/>
      <c r="U67" s="52"/>
      <c r="V67" s="898"/>
      <c r="W67" s="898"/>
      <c r="X67" s="898"/>
      <c r="Y67" s="898"/>
    </row>
    <row r="68" spans="17:25" s="14" customFormat="1">
      <c r="Q68" s="521"/>
      <c r="R68" s="521"/>
      <c r="S68" s="521"/>
      <c r="T68" s="521"/>
      <c r="U68" s="52"/>
      <c r="V68" s="898"/>
      <c r="W68" s="898"/>
      <c r="X68" s="898"/>
      <c r="Y68" s="898"/>
    </row>
    <row r="69" spans="17:25" s="14" customFormat="1">
      <c r="Q69" s="521"/>
      <c r="R69" s="521"/>
      <c r="S69" s="521"/>
      <c r="T69" s="521"/>
      <c r="U69" s="52"/>
      <c r="V69" s="898"/>
      <c r="W69" s="898"/>
      <c r="X69" s="898"/>
      <c r="Y69" s="898"/>
    </row>
    <row r="70" spans="17:25" s="14" customFormat="1">
      <c r="Q70" s="521"/>
      <c r="R70" s="521"/>
      <c r="S70" s="521"/>
      <c r="T70" s="521"/>
      <c r="U70" s="52"/>
      <c r="V70" s="898"/>
      <c r="W70" s="898"/>
      <c r="X70" s="898"/>
      <c r="Y70" s="898"/>
    </row>
    <row r="71" spans="17:25" s="14" customFormat="1">
      <c r="Q71" s="521"/>
      <c r="R71" s="521"/>
      <c r="S71" s="521"/>
      <c r="T71" s="521"/>
      <c r="U71" s="52"/>
      <c r="V71" s="898"/>
      <c r="W71" s="898"/>
      <c r="X71" s="898"/>
      <c r="Y71" s="898"/>
    </row>
    <row r="72" spans="17:25" s="14" customFormat="1">
      <c r="Q72" s="521"/>
      <c r="R72" s="521"/>
      <c r="S72" s="521"/>
      <c r="T72" s="521"/>
      <c r="U72" s="52"/>
      <c r="V72" s="898"/>
      <c r="W72" s="898"/>
      <c r="X72" s="898"/>
      <c r="Y72" s="898"/>
    </row>
    <row r="73" spans="17:25" s="14" customFormat="1">
      <c r="Q73" s="521"/>
      <c r="R73" s="521"/>
      <c r="S73" s="521"/>
      <c r="T73" s="521"/>
      <c r="U73" s="52"/>
      <c r="V73" s="898"/>
      <c r="W73" s="898"/>
      <c r="X73" s="898"/>
      <c r="Y73" s="898"/>
    </row>
    <row r="74" spans="17:25" s="14" customFormat="1">
      <c r="Q74" s="521"/>
      <c r="R74" s="521"/>
      <c r="S74" s="521"/>
      <c r="T74" s="521"/>
      <c r="U74" s="52"/>
      <c r="V74" s="898"/>
      <c r="W74" s="898"/>
      <c r="X74" s="898"/>
      <c r="Y74" s="898"/>
    </row>
    <row r="75" spans="17:25" s="14" customFormat="1">
      <c r="Q75" s="521"/>
      <c r="R75" s="521"/>
      <c r="S75" s="521"/>
      <c r="T75" s="521"/>
      <c r="U75" s="52"/>
      <c r="V75" s="898"/>
      <c r="W75" s="898"/>
      <c r="X75" s="898"/>
      <c r="Y75" s="898"/>
    </row>
    <row r="76" spans="17:25">
      <c r="Q76" s="521"/>
      <c r="R76" s="521"/>
      <c r="S76" s="521"/>
      <c r="T76" s="521"/>
      <c r="U76" s="52"/>
      <c r="V76" s="898"/>
      <c r="W76" s="898"/>
      <c r="X76" s="898"/>
      <c r="Y76" s="898"/>
    </row>
    <row r="77" spans="17:25">
      <c r="Q77" s="521"/>
      <c r="R77" s="521"/>
      <c r="S77" s="521"/>
      <c r="T77" s="521"/>
      <c r="U77" s="52"/>
      <c r="V77" s="898"/>
      <c r="W77" s="898"/>
      <c r="X77" s="898"/>
      <c r="Y77" s="898"/>
    </row>
    <row r="78" spans="17:25">
      <c r="Q78" s="521"/>
      <c r="R78" s="521"/>
      <c r="S78" s="521"/>
      <c r="T78" s="521"/>
      <c r="U78" s="52"/>
      <c r="V78" s="898"/>
      <c r="W78" s="898"/>
      <c r="X78" s="898"/>
      <c r="Y78" s="898"/>
    </row>
    <row r="79" spans="17:25">
      <c r="Q79" s="521"/>
      <c r="R79" s="521"/>
      <c r="S79" s="521"/>
      <c r="T79" s="521"/>
      <c r="U79" s="52"/>
      <c r="V79" s="898"/>
      <c r="W79" s="898"/>
      <c r="X79" s="898"/>
      <c r="Y79" s="898"/>
    </row>
    <row r="80" spans="17:25">
      <c r="Q80" s="521"/>
      <c r="R80" s="521"/>
      <c r="S80" s="521"/>
      <c r="T80" s="521"/>
      <c r="U80" s="52"/>
      <c r="V80" s="898"/>
      <c r="W80" s="898"/>
      <c r="X80" s="898"/>
      <c r="Y80" s="898"/>
    </row>
    <row r="81" spans="17:25">
      <c r="Q81" s="521"/>
      <c r="R81" s="521"/>
      <c r="S81" s="521"/>
      <c r="T81" s="521"/>
      <c r="U81" s="52"/>
      <c r="V81" s="898"/>
      <c r="W81" s="898"/>
      <c r="X81" s="898"/>
      <c r="Y81" s="898"/>
    </row>
    <row r="82" spans="17:25">
      <c r="Q82" s="521"/>
      <c r="R82" s="521"/>
      <c r="S82" s="521"/>
      <c r="T82" s="521"/>
      <c r="U82" s="52"/>
      <c r="V82" s="898"/>
      <c r="W82" s="898"/>
      <c r="X82" s="898"/>
      <c r="Y82" s="898"/>
    </row>
    <row r="83" spans="17:25">
      <c r="Q83" s="521"/>
      <c r="R83" s="521"/>
      <c r="S83" s="521"/>
      <c r="T83" s="521"/>
      <c r="U83" s="52"/>
      <c r="V83" s="898"/>
      <c r="W83" s="898"/>
      <c r="X83" s="898"/>
      <c r="Y83" s="898"/>
    </row>
    <row r="84" spans="17:25">
      <c r="Q84" s="521"/>
      <c r="R84" s="521"/>
      <c r="S84" s="521"/>
      <c r="T84" s="521"/>
      <c r="U84" s="52"/>
      <c r="V84" s="898"/>
      <c r="W84" s="898"/>
      <c r="X84" s="898"/>
      <c r="Y84" s="898"/>
    </row>
    <row r="85" spans="17:25">
      <c r="Q85" s="521"/>
      <c r="R85" s="521"/>
      <c r="S85" s="521"/>
      <c r="T85" s="521"/>
      <c r="U85" s="52"/>
      <c r="V85" s="898"/>
      <c r="W85" s="898"/>
      <c r="X85" s="898"/>
      <c r="Y85" s="898"/>
    </row>
    <row r="86" spans="17:25">
      <c r="Q86" s="521"/>
      <c r="R86" s="521"/>
      <c r="S86" s="521"/>
      <c r="T86" s="521"/>
      <c r="U86" s="52"/>
      <c r="V86" s="898"/>
      <c r="W86" s="898"/>
      <c r="X86" s="898"/>
      <c r="Y86" s="898"/>
    </row>
    <row r="87" spans="17:25">
      <c r="Q87" s="521"/>
      <c r="R87" s="521"/>
      <c r="S87" s="521"/>
      <c r="T87" s="521"/>
      <c r="U87" s="52"/>
      <c r="V87" s="898"/>
      <c r="W87" s="898"/>
      <c r="X87" s="898"/>
      <c r="Y87" s="898"/>
    </row>
    <row r="88" spans="17:25">
      <c r="Q88" s="521"/>
      <c r="R88" s="521"/>
      <c r="S88" s="521"/>
      <c r="T88" s="521"/>
      <c r="U88" s="52"/>
      <c r="V88" s="898"/>
      <c r="W88" s="898"/>
      <c r="X88" s="898"/>
      <c r="Y88" s="898"/>
    </row>
    <row r="89" spans="17:25">
      <c r="Q89" s="521"/>
      <c r="R89" s="521"/>
      <c r="S89" s="521"/>
      <c r="T89" s="521"/>
      <c r="U89" s="52"/>
      <c r="V89" s="898"/>
      <c r="W89" s="898"/>
      <c r="X89" s="898"/>
      <c r="Y89" s="898"/>
    </row>
    <row r="90" spans="17:25">
      <c r="Q90" s="521"/>
      <c r="R90" s="521"/>
      <c r="S90" s="521"/>
      <c r="T90" s="521"/>
      <c r="U90" s="52"/>
      <c r="V90" s="898"/>
      <c r="W90" s="898"/>
      <c r="X90" s="898"/>
      <c r="Y90" s="898"/>
    </row>
    <row r="91" spans="17:25">
      <c r="Q91" s="521"/>
      <c r="R91" s="521"/>
      <c r="S91" s="521"/>
      <c r="T91" s="521"/>
      <c r="U91" s="52"/>
      <c r="V91" s="898"/>
      <c r="W91" s="898"/>
      <c r="X91" s="898"/>
      <c r="Y91" s="898"/>
    </row>
    <row r="92" spans="17:25">
      <c r="Q92" s="521"/>
      <c r="R92" s="521"/>
      <c r="S92" s="521"/>
      <c r="T92" s="521"/>
      <c r="U92" s="52"/>
      <c r="V92" s="898"/>
      <c r="W92" s="898"/>
      <c r="X92" s="898"/>
      <c r="Y92" s="898"/>
    </row>
    <row r="93" spans="17:25">
      <c r="Q93" s="35"/>
      <c r="R93" s="35"/>
      <c r="S93" s="35"/>
      <c r="T93" s="35"/>
      <c r="U93" s="35"/>
      <c r="V93" s="35"/>
      <c r="W93" s="35"/>
      <c r="X93" s="35"/>
      <c r="Y93" s="35"/>
    </row>
    <row r="94" spans="17:25">
      <c r="Q94" s="35"/>
      <c r="R94" s="35"/>
      <c r="S94" s="35"/>
      <c r="T94" s="35"/>
      <c r="U94" s="35"/>
      <c r="V94" s="35"/>
      <c r="W94" s="35"/>
      <c r="X94" s="35"/>
      <c r="Y94" s="35"/>
    </row>
    <row r="95" spans="17:25">
      <c r="Q95" s="35"/>
      <c r="R95" s="35"/>
      <c r="S95" s="35"/>
      <c r="T95" s="35"/>
      <c r="U95" s="35"/>
      <c r="V95" s="35"/>
      <c r="W95" s="35"/>
      <c r="X95" s="35"/>
      <c r="Y95" s="35"/>
    </row>
    <row r="96" spans="17:25">
      <c r="Q96" s="35"/>
      <c r="R96" s="35"/>
      <c r="S96" s="35"/>
      <c r="T96" s="35"/>
      <c r="U96" s="35"/>
      <c r="V96" s="35"/>
      <c r="W96" s="35"/>
      <c r="X96" s="35"/>
      <c r="Y96" s="35"/>
    </row>
    <row r="97" spans="17:25">
      <c r="Q97" s="35"/>
      <c r="R97" s="35"/>
      <c r="S97" s="35"/>
      <c r="T97" s="35"/>
      <c r="U97" s="35"/>
      <c r="V97" s="35"/>
      <c r="W97" s="35"/>
      <c r="X97" s="35"/>
      <c r="Y97" s="35"/>
    </row>
    <row r="98" spans="17:25">
      <c r="Q98" s="35"/>
      <c r="R98" s="35"/>
      <c r="S98" s="35"/>
      <c r="T98" s="35"/>
      <c r="U98" s="35"/>
      <c r="V98" s="35"/>
      <c r="W98" s="35"/>
      <c r="X98" s="35"/>
      <c r="Y98" s="35"/>
    </row>
    <row r="99" spans="17:25">
      <c r="Q99" s="35"/>
      <c r="R99" s="35"/>
      <c r="S99" s="35"/>
      <c r="T99" s="35"/>
      <c r="U99" s="35"/>
      <c r="V99" s="35"/>
      <c r="W99" s="35"/>
      <c r="X99" s="35"/>
      <c r="Y99" s="35"/>
    </row>
    <row r="100" spans="17:25">
      <c r="Q100" s="35"/>
      <c r="R100" s="35"/>
      <c r="S100" s="35"/>
      <c r="T100" s="35"/>
      <c r="U100" s="35"/>
      <c r="V100" s="35"/>
      <c r="W100" s="35"/>
      <c r="X100" s="35"/>
      <c r="Y100" s="35"/>
    </row>
    <row r="101" spans="17:25">
      <c r="Q101" s="35"/>
      <c r="R101" s="35"/>
      <c r="S101" s="35"/>
      <c r="T101" s="35"/>
      <c r="U101" s="35"/>
      <c r="V101" s="35"/>
      <c r="W101" s="35"/>
      <c r="X101" s="35"/>
      <c r="Y101" s="35"/>
    </row>
    <row r="102" spans="17:25">
      <c r="Q102" s="35"/>
      <c r="R102" s="35"/>
      <c r="S102" s="35"/>
      <c r="T102" s="35"/>
      <c r="U102" s="35"/>
      <c r="V102" s="35"/>
      <c r="W102" s="35"/>
      <c r="X102" s="35"/>
      <c r="Y102" s="35"/>
    </row>
    <row r="103" spans="17:25">
      <c r="Q103" s="35"/>
      <c r="R103" s="35"/>
      <c r="S103" s="35"/>
      <c r="T103" s="35"/>
      <c r="U103" s="35"/>
      <c r="V103" s="35"/>
      <c r="W103" s="35"/>
      <c r="X103" s="35"/>
      <c r="Y103" s="35"/>
    </row>
    <row r="104" spans="17:25">
      <c r="Q104" s="35"/>
      <c r="R104" s="35"/>
      <c r="S104" s="35"/>
      <c r="T104" s="35"/>
      <c r="U104" s="35"/>
      <c r="V104" s="35"/>
      <c r="W104" s="35"/>
      <c r="X104" s="35"/>
      <c r="Y104" s="35"/>
    </row>
    <row r="105" spans="17:25">
      <c r="Q105" s="35"/>
      <c r="R105" s="35"/>
      <c r="S105" s="35"/>
      <c r="T105" s="35"/>
      <c r="U105" s="35"/>
      <c r="V105" s="35"/>
      <c r="W105" s="35"/>
      <c r="X105" s="35"/>
      <c r="Y105" s="35"/>
    </row>
    <row r="106" spans="17:25">
      <c r="Q106" s="35"/>
      <c r="R106" s="35"/>
      <c r="S106" s="35"/>
      <c r="T106" s="35"/>
      <c r="U106" s="35"/>
      <c r="V106" s="35"/>
      <c r="W106" s="35"/>
      <c r="X106" s="35"/>
      <c r="Y106" s="35"/>
    </row>
    <row r="107" spans="17:25">
      <c r="Q107" s="35"/>
      <c r="R107" s="35"/>
      <c r="S107" s="35"/>
      <c r="T107" s="35"/>
      <c r="U107" s="35"/>
      <c r="V107" s="35"/>
      <c r="W107" s="35"/>
      <c r="X107" s="35"/>
      <c r="Y107" s="35"/>
    </row>
    <row r="108" spans="17:25">
      <c r="Q108" s="35"/>
      <c r="R108" s="35"/>
      <c r="S108" s="35"/>
      <c r="T108" s="35"/>
      <c r="U108" s="35"/>
      <c r="V108" s="35"/>
      <c r="W108" s="35"/>
      <c r="X108" s="35"/>
      <c r="Y108" s="35"/>
    </row>
    <row r="109" spans="17:25">
      <c r="Q109" s="35"/>
      <c r="R109" s="35"/>
      <c r="S109" s="35"/>
      <c r="T109" s="35"/>
      <c r="U109" s="35"/>
      <c r="V109" s="35"/>
      <c r="W109" s="35"/>
      <c r="X109" s="35"/>
      <c r="Y109" s="35"/>
    </row>
    <row r="110" spans="17:25">
      <c r="Q110" s="35"/>
      <c r="R110" s="35"/>
      <c r="S110" s="35"/>
      <c r="T110" s="35"/>
      <c r="U110" s="35"/>
      <c r="V110" s="35"/>
      <c r="W110" s="35"/>
      <c r="X110" s="35"/>
      <c r="Y110" s="35"/>
    </row>
    <row r="111" spans="17:25">
      <c r="Q111" s="35"/>
      <c r="R111" s="35"/>
      <c r="S111" s="35"/>
      <c r="T111" s="35"/>
      <c r="U111" s="35"/>
      <c r="V111" s="35"/>
      <c r="W111" s="35"/>
      <c r="X111" s="35"/>
      <c r="Y111" s="35"/>
    </row>
    <row r="112" spans="17:25">
      <c r="Q112" s="35"/>
      <c r="R112" s="35"/>
      <c r="S112" s="35"/>
      <c r="T112" s="35"/>
      <c r="U112" s="35"/>
      <c r="V112" s="35"/>
      <c r="W112" s="35"/>
      <c r="X112" s="35"/>
      <c r="Y112" s="35"/>
    </row>
    <row r="113" spans="17:25">
      <c r="Q113" s="35"/>
      <c r="R113" s="35"/>
      <c r="S113" s="35"/>
      <c r="T113" s="35"/>
      <c r="U113" s="35"/>
      <c r="V113" s="35"/>
      <c r="W113" s="35"/>
      <c r="X113" s="35"/>
      <c r="Y113" s="35"/>
    </row>
    <row r="114" spans="17:25">
      <c r="Q114" s="35"/>
      <c r="R114" s="35"/>
      <c r="S114" s="35"/>
      <c r="T114" s="35"/>
      <c r="U114" s="35"/>
      <c r="V114" s="35"/>
      <c r="W114" s="35"/>
      <c r="X114" s="35"/>
      <c r="Y114" s="35"/>
    </row>
    <row r="115" spans="17:25">
      <c r="Q115" s="35"/>
      <c r="R115" s="35"/>
      <c r="S115" s="35"/>
      <c r="T115" s="35"/>
      <c r="U115" s="35"/>
      <c r="V115" s="35"/>
      <c r="W115" s="35"/>
      <c r="X115" s="35"/>
      <c r="Y115" s="35"/>
    </row>
    <row r="116" spans="17:25">
      <c r="Q116" s="35"/>
      <c r="R116" s="35"/>
      <c r="S116" s="35"/>
      <c r="T116" s="35"/>
      <c r="U116" s="35"/>
      <c r="V116" s="35"/>
      <c r="W116" s="35"/>
      <c r="X116" s="35"/>
      <c r="Y116" s="35"/>
    </row>
    <row r="117" spans="17:25">
      <c r="Q117" s="35"/>
      <c r="R117" s="35"/>
      <c r="S117" s="35"/>
      <c r="T117" s="35"/>
      <c r="U117" s="35"/>
      <c r="V117" s="35"/>
      <c r="W117" s="35"/>
      <c r="X117" s="35"/>
      <c r="Y117" s="35"/>
    </row>
    <row r="118" spans="17:25">
      <c r="Q118" s="35"/>
      <c r="R118" s="35"/>
      <c r="S118" s="35"/>
      <c r="T118" s="35"/>
      <c r="U118" s="35"/>
      <c r="V118" s="35"/>
      <c r="W118" s="35"/>
      <c r="X118" s="35"/>
      <c r="Y118" s="35"/>
    </row>
    <row r="119" spans="17:25">
      <c r="Q119" s="35"/>
      <c r="R119" s="35"/>
      <c r="S119" s="35"/>
      <c r="T119" s="35"/>
      <c r="U119" s="35"/>
      <c r="V119" s="35"/>
      <c r="W119" s="35"/>
      <c r="X119" s="35"/>
      <c r="Y119" s="35"/>
    </row>
    <row r="120" spans="17:25">
      <c r="Q120" s="35"/>
      <c r="R120" s="35"/>
      <c r="S120" s="35"/>
      <c r="T120" s="35"/>
      <c r="U120" s="35"/>
      <c r="V120" s="35"/>
      <c r="W120" s="35"/>
      <c r="X120" s="35"/>
      <c r="Y120" s="35"/>
    </row>
    <row r="121" spans="17:25">
      <c r="Q121" s="35"/>
      <c r="R121" s="35"/>
      <c r="S121" s="35"/>
      <c r="T121" s="35"/>
      <c r="U121" s="35"/>
      <c r="V121" s="35"/>
      <c r="W121" s="35"/>
      <c r="X121" s="35"/>
      <c r="Y121" s="35"/>
    </row>
    <row r="122" spans="17:25">
      <c r="Q122" s="35"/>
      <c r="R122" s="35"/>
      <c r="S122" s="35"/>
      <c r="T122" s="35"/>
      <c r="U122" s="35"/>
      <c r="V122" s="35"/>
      <c r="W122" s="35"/>
      <c r="X122" s="35"/>
      <c r="Y122" s="35"/>
    </row>
    <row r="123" spans="17:25">
      <c r="Q123" s="35"/>
      <c r="R123" s="35"/>
      <c r="S123" s="35"/>
      <c r="T123" s="35"/>
      <c r="U123" s="35"/>
      <c r="V123" s="35"/>
      <c r="W123" s="35"/>
      <c r="X123" s="35"/>
      <c r="Y123" s="35"/>
    </row>
    <row r="124" spans="17:25">
      <c r="Q124" s="35"/>
      <c r="R124" s="35"/>
      <c r="S124" s="35"/>
      <c r="T124" s="35"/>
      <c r="U124" s="35"/>
      <c r="V124" s="35"/>
      <c r="W124" s="35"/>
      <c r="X124" s="35"/>
      <c r="Y124" s="35"/>
    </row>
    <row r="125" spans="17:25">
      <c r="Q125" s="35"/>
      <c r="R125" s="35"/>
      <c r="S125" s="35"/>
      <c r="T125" s="35"/>
      <c r="U125" s="35"/>
      <c r="V125" s="35"/>
      <c r="W125" s="35"/>
      <c r="X125" s="35"/>
      <c r="Y125" s="35"/>
    </row>
    <row r="126" spans="17:25">
      <c r="Q126" s="35"/>
      <c r="R126" s="35"/>
      <c r="S126" s="35"/>
      <c r="T126" s="35"/>
      <c r="U126" s="35"/>
      <c r="V126" s="35"/>
      <c r="W126" s="35"/>
      <c r="X126" s="35"/>
      <c r="Y126" s="35"/>
    </row>
    <row r="127" spans="17:25">
      <c r="Q127" s="35"/>
      <c r="R127" s="35"/>
      <c r="S127" s="35"/>
      <c r="T127" s="35"/>
      <c r="U127" s="35"/>
      <c r="V127" s="35"/>
      <c r="W127" s="35"/>
      <c r="X127" s="35"/>
      <c r="Y127" s="35"/>
    </row>
    <row r="128" spans="17:25">
      <c r="Q128" s="35"/>
      <c r="R128" s="35"/>
      <c r="S128" s="35"/>
      <c r="T128" s="35"/>
      <c r="U128" s="35"/>
      <c r="V128" s="35"/>
      <c r="W128" s="35"/>
      <c r="X128" s="35"/>
      <c r="Y128" s="35"/>
    </row>
    <row r="129" spans="17:25">
      <c r="Q129" s="35"/>
      <c r="R129" s="35"/>
      <c r="S129" s="35"/>
      <c r="T129" s="35"/>
      <c r="U129" s="35"/>
      <c r="V129" s="35"/>
      <c r="W129" s="35"/>
      <c r="X129" s="35"/>
      <c r="Y129" s="35"/>
    </row>
    <row r="130" spans="17:25">
      <c r="Q130" s="35"/>
      <c r="R130" s="35"/>
      <c r="S130" s="35"/>
      <c r="T130" s="35"/>
      <c r="U130" s="35"/>
      <c r="V130" s="35"/>
      <c r="W130" s="35"/>
      <c r="X130" s="35"/>
      <c r="Y130" s="35"/>
    </row>
    <row r="131" spans="17:25">
      <c r="Q131" s="35"/>
      <c r="R131" s="35"/>
      <c r="S131" s="35"/>
      <c r="T131" s="35"/>
      <c r="U131" s="35"/>
      <c r="V131" s="35"/>
      <c r="W131" s="35"/>
      <c r="X131" s="35"/>
      <c r="Y131" s="35"/>
    </row>
    <row r="132" spans="17:25">
      <c r="Q132" s="35"/>
      <c r="R132" s="35"/>
      <c r="S132" s="35"/>
      <c r="T132" s="35"/>
      <c r="U132" s="35"/>
      <c r="V132" s="35"/>
      <c r="W132" s="35"/>
      <c r="X132" s="35"/>
      <c r="Y132" s="35"/>
    </row>
    <row r="133" spans="17:25">
      <c r="Q133" s="35"/>
      <c r="R133" s="35"/>
      <c r="S133" s="35"/>
      <c r="T133" s="35"/>
      <c r="U133" s="35"/>
      <c r="V133" s="35"/>
      <c r="W133" s="35"/>
      <c r="X133" s="35"/>
      <c r="Y133" s="35"/>
    </row>
    <row r="134" spans="17:25">
      <c r="Q134" s="35"/>
      <c r="R134" s="35"/>
      <c r="S134" s="35"/>
      <c r="T134" s="35"/>
      <c r="U134" s="35"/>
      <c r="V134" s="35"/>
      <c r="W134" s="35"/>
      <c r="X134" s="35"/>
      <c r="Y134" s="35"/>
    </row>
    <row r="135" spans="17:25">
      <c r="Q135" s="35"/>
      <c r="R135" s="35"/>
      <c r="S135" s="35"/>
      <c r="T135" s="35"/>
      <c r="U135" s="35"/>
      <c r="V135" s="35"/>
      <c r="W135" s="35"/>
      <c r="X135" s="35"/>
      <c r="Y135" s="35"/>
    </row>
    <row r="136" spans="17:25">
      <c r="Q136" s="35"/>
      <c r="R136" s="35"/>
      <c r="S136" s="35"/>
      <c r="T136" s="35"/>
      <c r="U136" s="35"/>
      <c r="V136" s="35"/>
      <c r="W136" s="35"/>
      <c r="X136" s="35"/>
      <c r="Y136" s="35"/>
    </row>
    <row r="137" spans="17:25">
      <c r="Q137" s="35"/>
      <c r="R137" s="35"/>
      <c r="S137" s="35"/>
      <c r="T137" s="35"/>
      <c r="U137" s="35"/>
      <c r="V137" s="35"/>
      <c r="W137" s="35"/>
      <c r="X137" s="35"/>
      <c r="Y137" s="35"/>
    </row>
    <row r="138" spans="17:25">
      <c r="Q138" s="35"/>
      <c r="R138" s="35"/>
      <c r="S138" s="35"/>
      <c r="T138" s="35"/>
      <c r="U138" s="35"/>
      <c r="V138" s="35"/>
      <c r="W138" s="35"/>
      <c r="X138" s="35"/>
      <c r="Y138" s="35"/>
    </row>
    <row r="139" spans="17:25">
      <c r="Q139" s="35"/>
      <c r="R139" s="35"/>
      <c r="S139" s="35"/>
      <c r="T139" s="35"/>
      <c r="U139" s="35"/>
      <c r="V139" s="35"/>
      <c r="W139" s="35"/>
      <c r="X139" s="35"/>
      <c r="Y139" s="35"/>
    </row>
    <row r="140" spans="17:25">
      <c r="Q140" s="35"/>
      <c r="R140" s="35"/>
      <c r="S140" s="35"/>
      <c r="T140" s="35"/>
      <c r="U140" s="35"/>
      <c r="V140" s="35"/>
      <c r="W140" s="35"/>
      <c r="X140" s="35"/>
      <c r="Y140" s="35"/>
    </row>
    <row r="141" spans="17:25">
      <c r="Q141" s="35"/>
      <c r="R141" s="35"/>
      <c r="S141" s="35"/>
      <c r="T141" s="35"/>
      <c r="U141" s="35"/>
      <c r="V141" s="35"/>
      <c r="W141" s="35"/>
      <c r="X141" s="35"/>
      <c r="Y141" s="35"/>
    </row>
    <row r="142" spans="17:25">
      <c r="Q142" s="35"/>
      <c r="R142" s="35"/>
      <c r="S142" s="35"/>
      <c r="T142" s="35"/>
      <c r="U142" s="35"/>
      <c r="V142" s="35"/>
      <c r="W142" s="35"/>
      <c r="X142" s="35"/>
      <c r="Y142" s="35"/>
    </row>
    <row r="143" spans="17:25">
      <c r="Q143" s="35"/>
      <c r="R143" s="35"/>
      <c r="S143" s="35"/>
      <c r="T143" s="35"/>
      <c r="U143" s="35"/>
      <c r="V143" s="35"/>
      <c r="W143" s="35"/>
      <c r="X143" s="35"/>
      <c r="Y143" s="35"/>
    </row>
    <row r="144" spans="17:25">
      <c r="Q144" s="35"/>
      <c r="R144" s="35"/>
      <c r="S144" s="35"/>
      <c r="T144" s="35"/>
      <c r="U144" s="35"/>
      <c r="V144" s="35"/>
      <c r="W144" s="35"/>
      <c r="X144" s="35"/>
      <c r="Y144" s="35"/>
    </row>
    <row r="145" spans="17:25">
      <c r="Q145" s="35"/>
      <c r="R145" s="35"/>
      <c r="S145" s="35"/>
      <c r="T145" s="35"/>
      <c r="U145" s="35"/>
      <c r="V145" s="35"/>
      <c r="W145" s="35"/>
      <c r="X145" s="35"/>
      <c r="Y145" s="35"/>
    </row>
    <row r="146" spans="17:25">
      <c r="Q146" s="35"/>
      <c r="R146" s="35"/>
      <c r="S146" s="35"/>
      <c r="T146" s="35"/>
      <c r="U146" s="35"/>
      <c r="V146" s="35"/>
      <c r="W146" s="35"/>
      <c r="X146" s="35"/>
      <c r="Y146" s="35"/>
    </row>
    <row r="147" spans="17:25">
      <c r="Q147" s="35"/>
      <c r="R147" s="35"/>
      <c r="S147" s="35"/>
      <c r="T147" s="35"/>
      <c r="U147" s="35"/>
      <c r="V147" s="35"/>
      <c r="W147" s="35"/>
      <c r="X147" s="35"/>
      <c r="Y147" s="35"/>
    </row>
    <row r="148" spans="17:25">
      <c r="Q148" s="35"/>
      <c r="R148" s="35"/>
      <c r="S148" s="35"/>
      <c r="T148" s="35"/>
      <c r="U148" s="35"/>
      <c r="V148" s="35"/>
      <c r="W148" s="35"/>
      <c r="X148" s="35"/>
      <c r="Y148" s="35"/>
    </row>
    <row r="149" spans="17:25">
      <c r="Q149" s="35"/>
      <c r="R149" s="35"/>
      <c r="S149" s="35"/>
      <c r="T149" s="35"/>
      <c r="U149" s="35"/>
      <c r="V149" s="35"/>
      <c r="W149" s="35"/>
      <c r="X149" s="35"/>
      <c r="Y149" s="35"/>
    </row>
    <row r="150" spans="17:25">
      <c r="Q150" s="35"/>
      <c r="R150" s="35"/>
      <c r="S150" s="35"/>
      <c r="T150" s="35"/>
      <c r="U150" s="35"/>
      <c r="V150" s="35"/>
      <c r="W150" s="35"/>
      <c r="X150" s="35"/>
      <c r="Y150" s="35"/>
    </row>
    <row r="151" spans="17:25">
      <c r="Q151" s="35"/>
      <c r="R151" s="35"/>
      <c r="S151" s="35"/>
      <c r="T151" s="35"/>
      <c r="U151" s="35"/>
      <c r="V151" s="35"/>
      <c r="W151" s="35"/>
      <c r="X151" s="35"/>
      <c r="Y151" s="35"/>
    </row>
    <row r="152" spans="17:25">
      <c r="Q152" s="35"/>
      <c r="R152" s="35"/>
      <c r="S152" s="35"/>
      <c r="T152" s="35"/>
      <c r="U152" s="35"/>
      <c r="V152" s="35"/>
      <c r="W152" s="35"/>
      <c r="X152" s="35"/>
      <c r="Y152" s="35"/>
    </row>
    <row r="153" spans="17:25">
      <c r="Q153" s="35"/>
      <c r="R153" s="35"/>
      <c r="S153" s="35"/>
      <c r="T153" s="35"/>
      <c r="U153" s="35"/>
      <c r="V153" s="35"/>
      <c r="W153" s="35"/>
      <c r="X153" s="35"/>
      <c r="Y153" s="35"/>
    </row>
    <row r="154" spans="17:25">
      <c r="Q154" s="35"/>
      <c r="R154" s="35"/>
      <c r="S154" s="35"/>
      <c r="T154" s="35"/>
      <c r="U154" s="35"/>
      <c r="V154" s="35"/>
      <c r="W154" s="35"/>
      <c r="X154" s="35"/>
      <c r="Y154" s="35"/>
    </row>
    <row r="155" spans="17:25">
      <c r="Q155" s="35"/>
      <c r="R155" s="35"/>
      <c r="S155" s="35"/>
      <c r="T155" s="35"/>
      <c r="U155" s="35"/>
      <c r="V155" s="35"/>
      <c r="W155" s="35"/>
      <c r="X155" s="35"/>
      <c r="Y155" s="35"/>
    </row>
    <row r="156" spans="17:25">
      <c r="Q156" s="35"/>
      <c r="R156" s="35"/>
      <c r="S156" s="35"/>
      <c r="T156" s="35"/>
      <c r="U156" s="35"/>
      <c r="V156" s="35"/>
      <c r="W156" s="35"/>
      <c r="X156" s="35"/>
      <c r="Y156" s="35"/>
    </row>
    <row r="157" spans="17:25">
      <c r="Q157" s="35"/>
      <c r="R157" s="35"/>
      <c r="S157" s="35"/>
      <c r="T157" s="35"/>
      <c r="U157" s="35"/>
      <c r="V157" s="35"/>
      <c r="W157" s="35"/>
      <c r="X157" s="35"/>
      <c r="Y157" s="35"/>
    </row>
    <row r="158" spans="17:25">
      <c r="Q158" s="35"/>
      <c r="R158" s="35"/>
      <c r="S158" s="35"/>
      <c r="T158" s="35"/>
      <c r="U158" s="35"/>
      <c r="V158" s="35"/>
      <c r="W158" s="35"/>
      <c r="X158" s="35"/>
      <c r="Y158" s="35"/>
    </row>
    <row r="159" spans="17:25">
      <c r="Q159" s="35"/>
      <c r="R159" s="35"/>
      <c r="S159" s="35"/>
      <c r="T159" s="35"/>
      <c r="U159" s="35"/>
      <c r="V159" s="35"/>
      <c r="W159" s="35"/>
      <c r="X159" s="35"/>
      <c r="Y159" s="35"/>
    </row>
    <row r="160" spans="17:25">
      <c r="Q160" s="35"/>
      <c r="R160" s="35"/>
      <c r="S160" s="35"/>
      <c r="T160" s="35"/>
      <c r="U160" s="35"/>
      <c r="V160" s="35"/>
      <c r="W160" s="35"/>
      <c r="X160" s="35"/>
      <c r="Y160" s="35"/>
    </row>
    <row r="161" spans="17:25">
      <c r="Q161" s="35"/>
      <c r="R161" s="35"/>
      <c r="S161" s="35"/>
      <c r="T161" s="35"/>
      <c r="U161" s="35"/>
      <c r="V161" s="35"/>
      <c r="W161" s="35"/>
      <c r="X161" s="35"/>
      <c r="Y161" s="35"/>
    </row>
    <row r="162" spans="17:25">
      <c r="Q162" s="35"/>
      <c r="R162" s="35"/>
      <c r="S162" s="35"/>
      <c r="T162" s="35"/>
      <c r="U162" s="35"/>
      <c r="V162" s="35"/>
      <c r="W162" s="35"/>
      <c r="X162" s="35"/>
      <c r="Y162" s="35"/>
    </row>
    <row r="163" spans="17:25">
      <c r="Q163" s="35"/>
      <c r="R163" s="35"/>
      <c r="S163" s="35"/>
      <c r="T163" s="35"/>
      <c r="U163" s="35"/>
      <c r="V163" s="35"/>
      <c r="W163" s="35"/>
      <c r="X163" s="35"/>
      <c r="Y163" s="35"/>
    </row>
    <row r="164" spans="17:25">
      <c r="Q164" s="35"/>
      <c r="R164" s="35"/>
      <c r="S164" s="35"/>
      <c r="T164" s="35"/>
      <c r="U164" s="35"/>
      <c r="V164" s="35"/>
      <c r="W164" s="35"/>
      <c r="X164" s="35"/>
      <c r="Y164" s="35"/>
    </row>
    <row r="165" spans="17:25">
      <c r="Q165" s="35"/>
      <c r="R165" s="35"/>
      <c r="S165" s="35"/>
      <c r="T165" s="35"/>
      <c r="U165" s="35"/>
      <c r="V165" s="35"/>
      <c r="W165" s="35"/>
      <c r="X165" s="35"/>
      <c r="Y165" s="35"/>
    </row>
    <row r="166" spans="17:25">
      <c r="Q166" s="35"/>
      <c r="R166" s="35"/>
      <c r="S166" s="35"/>
      <c r="T166" s="35"/>
      <c r="U166" s="35"/>
      <c r="V166" s="35"/>
      <c r="W166" s="35"/>
      <c r="X166" s="35"/>
      <c r="Y166" s="35"/>
    </row>
    <row r="167" spans="17:25">
      <c r="Q167" s="35"/>
      <c r="R167" s="35"/>
      <c r="S167" s="35"/>
      <c r="T167" s="35"/>
      <c r="U167" s="35"/>
      <c r="V167" s="35"/>
      <c r="W167" s="35"/>
      <c r="X167" s="35"/>
      <c r="Y167" s="35"/>
    </row>
    <row r="168" spans="17:25">
      <c r="Q168" s="35"/>
      <c r="R168" s="35"/>
      <c r="S168" s="35"/>
      <c r="T168" s="35"/>
      <c r="U168" s="35"/>
      <c r="V168" s="35"/>
      <c r="W168" s="35"/>
      <c r="X168" s="35"/>
      <c r="Y168" s="35"/>
    </row>
    <row r="169" spans="17:25">
      <c r="Q169" s="35"/>
      <c r="R169" s="35"/>
      <c r="S169" s="35"/>
      <c r="T169" s="35"/>
      <c r="U169" s="35"/>
      <c r="V169" s="35"/>
      <c r="W169" s="35"/>
      <c r="X169" s="35"/>
      <c r="Y169" s="35"/>
    </row>
    <row r="170" spans="17:25">
      <c r="Q170" s="35"/>
      <c r="R170" s="35"/>
      <c r="S170" s="35"/>
      <c r="T170" s="35"/>
      <c r="U170" s="35"/>
      <c r="V170" s="35"/>
      <c r="W170" s="35"/>
      <c r="X170" s="35"/>
      <c r="Y170" s="35"/>
    </row>
    <row r="171" spans="17:25">
      <c r="Q171" s="35"/>
      <c r="R171" s="35"/>
      <c r="S171" s="35"/>
      <c r="T171" s="35"/>
      <c r="U171" s="35"/>
      <c r="V171" s="35"/>
      <c r="W171" s="35"/>
      <c r="X171" s="35"/>
      <c r="Y171" s="35"/>
    </row>
    <row r="172" spans="17:25">
      <c r="Q172" s="35"/>
      <c r="R172" s="35"/>
      <c r="S172" s="35"/>
      <c r="T172" s="35"/>
      <c r="U172" s="35"/>
      <c r="V172" s="35"/>
      <c r="W172" s="35"/>
      <c r="X172" s="35"/>
      <c r="Y172" s="35"/>
    </row>
    <row r="173" spans="17:25">
      <c r="Q173" s="35"/>
      <c r="R173" s="35"/>
      <c r="S173" s="35"/>
      <c r="T173" s="35"/>
      <c r="U173" s="35"/>
      <c r="V173" s="35"/>
      <c r="W173" s="35"/>
      <c r="X173" s="35"/>
      <c r="Y173" s="35"/>
    </row>
    <row r="174" spans="17:25">
      <c r="Q174" s="35"/>
      <c r="R174" s="35"/>
      <c r="S174" s="35"/>
      <c r="T174" s="35"/>
      <c r="U174" s="35"/>
      <c r="V174" s="35"/>
      <c r="W174" s="35"/>
      <c r="X174" s="35"/>
      <c r="Y174" s="35"/>
    </row>
    <row r="175" spans="17:25">
      <c r="Q175" s="35"/>
      <c r="R175" s="35"/>
      <c r="S175" s="35"/>
      <c r="T175" s="35"/>
      <c r="U175" s="35"/>
      <c r="V175" s="35"/>
      <c r="W175" s="35"/>
      <c r="X175" s="35"/>
      <c r="Y175" s="35"/>
    </row>
    <row r="176" spans="17:25">
      <c r="Q176" s="35"/>
      <c r="R176" s="35"/>
      <c r="S176" s="35"/>
      <c r="T176" s="35"/>
      <c r="U176" s="35"/>
      <c r="V176" s="35"/>
      <c r="W176" s="35"/>
      <c r="X176" s="35"/>
      <c r="Y176" s="35"/>
    </row>
  </sheetData>
  <mergeCells count="173">
    <mergeCell ref="D25:D28"/>
    <mergeCell ref="E25:E28"/>
    <mergeCell ref="F25:F28"/>
    <mergeCell ref="G25:G28"/>
    <mergeCell ref="H25:H28"/>
    <mergeCell ref="I25:I28"/>
    <mergeCell ref="D15:D24"/>
    <mergeCell ref="C11:C28"/>
    <mergeCell ref="D11:D14"/>
    <mergeCell ref="E11:E14"/>
    <mergeCell ref="F11:F14"/>
    <mergeCell ref="G11:G14"/>
    <mergeCell ref="H11:H14"/>
    <mergeCell ref="E15:E24"/>
    <mergeCell ref="F15:F24"/>
    <mergeCell ref="G15:G24"/>
    <mergeCell ref="H15:H24"/>
    <mergeCell ref="V89:V92"/>
    <mergeCell ref="W89:W92"/>
    <mergeCell ref="X89:X92"/>
    <mergeCell ref="Y89:Y92"/>
    <mergeCell ref="V69:V78"/>
    <mergeCell ref="W69:W78"/>
    <mergeCell ref="X69:X78"/>
    <mergeCell ref="Y69:Y78"/>
    <mergeCell ref="V79:V88"/>
    <mergeCell ref="W79:W88"/>
    <mergeCell ref="W53:W58"/>
    <mergeCell ref="X53:X58"/>
    <mergeCell ref="Y53:Y58"/>
    <mergeCell ref="X79:X88"/>
    <mergeCell ref="Y79:Y88"/>
    <mergeCell ref="V59:V62"/>
    <mergeCell ref="W59:W62"/>
    <mergeCell ref="X59:X62"/>
    <mergeCell ref="Y59:Y62"/>
    <mergeCell ref="V63:V68"/>
    <mergeCell ref="W63:W68"/>
    <mergeCell ref="X63:X68"/>
    <mergeCell ref="Y63:Y68"/>
    <mergeCell ref="C45:C52"/>
    <mergeCell ref="D45:D52"/>
    <mergeCell ref="E45:E52"/>
    <mergeCell ref="F45:F52"/>
    <mergeCell ref="G45:G52"/>
    <mergeCell ref="H45:H52"/>
    <mergeCell ref="Q56:U56"/>
    <mergeCell ref="J45:J46"/>
    <mergeCell ref="V45:V52"/>
    <mergeCell ref="V53:V58"/>
    <mergeCell ref="AA37:AA44"/>
    <mergeCell ref="AA33:AA36"/>
    <mergeCell ref="J35:J36"/>
    <mergeCell ref="J37:J38"/>
    <mergeCell ref="J33:J34"/>
    <mergeCell ref="V33:V36"/>
    <mergeCell ref="W33:W36"/>
    <mergeCell ref="I45:I52"/>
    <mergeCell ref="J47:J48"/>
    <mergeCell ref="J49:J50"/>
    <mergeCell ref="J51:J52"/>
    <mergeCell ref="V37:V44"/>
    <mergeCell ref="W37:W44"/>
    <mergeCell ref="I37:I44"/>
    <mergeCell ref="W45:W52"/>
    <mergeCell ref="X45:X52"/>
    <mergeCell ref="Y45:Y52"/>
    <mergeCell ref="AA45:AA52"/>
    <mergeCell ref="Z45:Z52"/>
    <mergeCell ref="C37:C44"/>
    <mergeCell ref="D37:D44"/>
    <mergeCell ref="E37:E44"/>
    <mergeCell ref="F37:F44"/>
    <mergeCell ref="G37:G44"/>
    <mergeCell ref="H37:H44"/>
    <mergeCell ref="X37:X44"/>
    <mergeCell ref="Y37:Y44"/>
    <mergeCell ref="Z37:Z44"/>
    <mergeCell ref="J39:J40"/>
    <mergeCell ref="J41:J42"/>
    <mergeCell ref="J43:J44"/>
    <mergeCell ref="D33:D36"/>
    <mergeCell ref="E33:E36"/>
    <mergeCell ref="F33:F36"/>
    <mergeCell ref="G33:G36"/>
    <mergeCell ref="H33:H36"/>
    <mergeCell ref="I33:I36"/>
    <mergeCell ref="I29:I32"/>
    <mergeCell ref="J29:J30"/>
    <mergeCell ref="V29:V32"/>
    <mergeCell ref="D29:D32"/>
    <mergeCell ref="E29:E32"/>
    <mergeCell ref="F29:F32"/>
    <mergeCell ref="G29:G32"/>
    <mergeCell ref="H29:H32"/>
    <mergeCell ref="C29:C36"/>
    <mergeCell ref="W13:W14"/>
    <mergeCell ref="X13:X14"/>
    <mergeCell ref="W15:W24"/>
    <mergeCell ref="X15:X24"/>
    <mergeCell ref="Y15:Y24"/>
    <mergeCell ref="X33:X36"/>
    <mergeCell ref="Y33:Y36"/>
    <mergeCell ref="AA29:AA32"/>
    <mergeCell ref="J31:J32"/>
    <mergeCell ref="W29:W32"/>
    <mergeCell ref="X29:X32"/>
    <mergeCell ref="Y29:Y32"/>
    <mergeCell ref="J19:J20"/>
    <mergeCell ref="B1:C1"/>
    <mergeCell ref="E1:AB1"/>
    <mergeCell ref="K2:L2"/>
    <mergeCell ref="J9:J10"/>
    <mergeCell ref="G3:G6"/>
    <mergeCell ref="Y3:Y6"/>
    <mergeCell ref="AB3:AB52"/>
    <mergeCell ref="J5:J6"/>
    <mergeCell ref="I15:I24"/>
    <mergeCell ref="J15:J16"/>
    <mergeCell ref="V15:V24"/>
    <mergeCell ref="J13:J14"/>
    <mergeCell ref="V13:V14"/>
    <mergeCell ref="E7:E10"/>
    <mergeCell ref="F7:F10"/>
    <mergeCell ref="G7:G10"/>
    <mergeCell ref="J17:J18"/>
    <mergeCell ref="J21:J22"/>
    <mergeCell ref="AA25:AA28"/>
    <mergeCell ref="J27:J28"/>
    <mergeCell ref="J25:J26"/>
    <mergeCell ref="V25:V28"/>
    <mergeCell ref="W25:W28"/>
    <mergeCell ref="X25:X28"/>
    <mergeCell ref="A3:A52"/>
    <mergeCell ref="B3:B52"/>
    <mergeCell ref="C3:C10"/>
    <mergeCell ref="D3:D10"/>
    <mergeCell ref="E3:E6"/>
    <mergeCell ref="F3:F6"/>
    <mergeCell ref="AA15:AA18"/>
    <mergeCell ref="Z21:Z24"/>
    <mergeCell ref="AA21:AA24"/>
    <mergeCell ref="J23:J24"/>
    <mergeCell ref="Y13:Y14"/>
    <mergeCell ref="AA13:AA14"/>
    <mergeCell ref="V11:V12"/>
    <mergeCell ref="W11:W12"/>
    <mergeCell ref="X11:X12"/>
    <mergeCell ref="Y11:Y12"/>
    <mergeCell ref="Z11:Z20"/>
    <mergeCell ref="X9:X10"/>
    <mergeCell ref="Y9:Y10"/>
    <mergeCell ref="H7:H10"/>
    <mergeCell ref="I7:I10"/>
    <mergeCell ref="Y25:Y28"/>
    <mergeCell ref="Z25:Z28"/>
    <mergeCell ref="Z29:Z36"/>
    <mergeCell ref="J7:J8"/>
    <mergeCell ref="V9:V10"/>
    <mergeCell ref="W9:W10"/>
    <mergeCell ref="Z3:Z6"/>
    <mergeCell ref="Z9:Z10"/>
    <mergeCell ref="AA11:AA12"/>
    <mergeCell ref="AA3:AA6"/>
    <mergeCell ref="AA9:AA10"/>
    <mergeCell ref="H3:H6"/>
    <mergeCell ref="I3:I6"/>
    <mergeCell ref="J3:J4"/>
    <mergeCell ref="V3:V6"/>
    <mergeCell ref="W3:W6"/>
    <mergeCell ref="X3:X6"/>
    <mergeCell ref="I11:I14"/>
    <mergeCell ref="J11:J12"/>
  </mergeCells>
  <conditionalFormatting sqref="Q58:T58">
    <cfRule type="iconSet" priority="1">
      <iconSet iconSet="3Symbols">
        <cfvo type="percent" val="0"/>
        <cfvo type="percent" val="33"/>
        <cfvo type="percent" val="67"/>
      </iconSet>
    </cfRule>
  </conditionalFormatting>
  <printOptions horizontalCentered="1"/>
  <pageMargins left="0" right="0" top="0.74803149606299213" bottom="0.74803149606299213" header="0.31496062992125984" footer="0.31496062992125984"/>
  <pageSetup scale="40" fitToWidth="50" orientation="landscape"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BB5430-0D91-425B-BF4E-E51CF42AF8F2}">
  <sheetPr>
    <tabColor theme="0"/>
  </sheetPr>
  <dimension ref="A1:AT166"/>
  <sheetViews>
    <sheetView topLeftCell="C1" zoomScale="60" zoomScaleNormal="60" workbookViewId="0">
      <pane xSplit="4" ySplit="2" topLeftCell="G3" activePane="bottomRight" state="frozen"/>
      <selection activeCell="C1" sqref="C1"/>
      <selection pane="topRight" activeCell="G1" sqref="G1"/>
      <selection pane="bottomLeft" activeCell="C3" sqref="C3"/>
      <selection pane="bottomRight" activeCell="E3" sqref="E3:E8"/>
    </sheetView>
  </sheetViews>
  <sheetFormatPr baseColWidth="10" defaultColWidth="12.42578125" defaultRowHeight="33.75" customHeight="1" outlineLevelCol="1"/>
  <cols>
    <col min="1" max="1" width="24" style="7" customWidth="1"/>
    <col min="2" max="2" width="37.42578125" style="8" customWidth="1" outlineLevel="1"/>
    <col min="3" max="3" width="26.42578125" style="8" customWidth="1" outlineLevel="1"/>
    <col min="4" max="4" width="31.42578125" style="8" customWidth="1" outlineLevel="1"/>
    <col min="5" max="5" width="54.42578125" style="9" customWidth="1"/>
    <col min="6" max="6" width="15.42578125" style="9" customWidth="1"/>
    <col min="7" max="7" width="24.28515625" style="9" customWidth="1"/>
    <col min="8" max="8" width="24.5703125" style="9" customWidth="1"/>
    <col min="9" max="9" width="16" style="8" customWidth="1" outlineLevel="1"/>
    <col min="10" max="10" width="39.7109375" style="10" customWidth="1"/>
    <col min="11" max="11" width="9.7109375" style="9" customWidth="1"/>
    <col min="12" max="12" width="9.42578125" style="9" customWidth="1"/>
    <col min="13" max="15" width="8.42578125" style="8" customWidth="1"/>
    <col min="16" max="17" width="10" style="8" customWidth="1"/>
    <col min="18" max="18" width="10.42578125" style="8" bestFit="1" customWidth="1"/>
    <col min="19" max="25" width="10" style="8" customWidth="1"/>
    <col min="26" max="26" width="12.42578125" style="13" customWidth="1"/>
    <col min="27" max="27" width="15.140625" style="13" customWidth="1"/>
    <col min="28" max="28" width="14.7109375" style="13" customWidth="1"/>
    <col min="29" max="46" width="12.42578125" style="13"/>
    <col min="47" max="16384" width="12.42578125" style="7"/>
  </cols>
  <sheetData>
    <row r="1" spans="1:46" s="12" customFormat="1" ht="33.75" customHeight="1">
      <c r="A1" s="27" t="s">
        <v>0</v>
      </c>
      <c r="B1" s="850" t="s">
        <v>1</v>
      </c>
      <c r="C1" s="850"/>
      <c r="D1" s="27" t="s">
        <v>50</v>
      </c>
      <c r="E1" s="851"/>
      <c r="F1" s="851"/>
      <c r="G1" s="851"/>
      <c r="H1" s="851"/>
      <c r="I1" s="851"/>
      <c r="J1" s="851"/>
      <c r="K1" s="851"/>
      <c r="L1" s="851"/>
      <c r="M1" s="851"/>
      <c r="N1" s="851"/>
      <c r="O1" s="851"/>
      <c r="P1" s="851"/>
      <c r="Q1" s="851"/>
      <c r="R1" s="851"/>
      <c r="S1" s="851"/>
      <c r="T1" s="851"/>
      <c r="U1" s="851"/>
      <c r="V1" s="851"/>
      <c r="W1" s="851"/>
      <c r="X1" s="851"/>
      <c r="Y1" s="851"/>
      <c r="Z1" s="851"/>
      <c r="AA1" s="851"/>
      <c r="AB1" s="852"/>
      <c r="AC1" s="15"/>
      <c r="AD1" s="15"/>
      <c r="AE1" s="15"/>
      <c r="AF1" s="15"/>
      <c r="AG1" s="15"/>
      <c r="AH1" s="15"/>
      <c r="AI1" s="15"/>
      <c r="AJ1" s="15"/>
      <c r="AK1" s="15"/>
      <c r="AL1" s="15"/>
      <c r="AM1" s="15"/>
      <c r="AN1" s="15"/>
      <c r="AO1" s="15"/>
      <c r="AP1" s="15"/>
      <c r="AQ1" s="15"/>
      <c r="AR1" s="15"/>
      <c r="AS1" s="15"/>
      <c r="AT1" s="15"/>
    </row>
    <row r="2" spans="1:46" ht="61.5" customHeight="1">
      <c r="A2" s="21" t="s">
        <v>2</v>
      </c>
      <c r="B2" s="21" t="s">
        <v>3</v>
      </c>
      <c r="C2" s="21" t="s">
        <v>51</v>
      </c>
      <c r="D2" s="20" t="s">
        <v>4</v>
      </c>
      <c r="E2" s="20" t="s">
        <v>436</v>
      </c>
      <c r="F2" s="36" t="s">
        <v>5</v>
      </c>
      <c r="G2" s="527" t="s">
        <v>6</v>
      </c>
      <c r="H2" s="527" t="s">
        <v>7</v>
      </c>
      <c r="I2" s="22" t="s">
        <v>8</v>
      </c>
      <c r="J2" s="527" t="s">
        <v>9</v>
      </c>
      <c r="K2" s="853" t="s">
        <v>10</v>
      </c>
      <c r="L2" s="853"/>
      <c r="M2" s="23">
        <v>45717</v>
      </c>
      <c r="N2" s="23">
        <v>45809</v>
      </c>
      <c r="O2" s="23">
        <v>45901</v>
      </c>
      <c r="P2" s="23">
        <v>45992</v>
      </c>
      <c r="Q2" s="48" t="s">
        <v>11</v>
      </c>
      <c r="R2" s="48" t="s">
        <v>12</v>
      </c>
      <c r="S2" s="48" t="s">
        <v>13</v>
      </c>
      <c r="T2" s="48" t="s">
        <v>14</v>
      </c>
      <c r="U2" s="48" t="s">
        <v>15</v>
      </c>
      <c r="V2" s="48" t="s">
        <v>16</v>
      </c>
      <c r="W2" s="48" t="s">
        <v>17</v>
      </c>
      <c r="X2" s="48" t="s">
        <v>18</v>
      </c>
      <c r="Y2" s="48" t="s">
        <v>19</v>
      </c>
      <c r="Z2" s="30" t="s">
        <v>26</v>
      </c>
      <c r="AA2" s="34" t="s">
        <v>20</v>
      </c>
      <c r="AB2" s="30" t="s">
        <v>21</v>
      </c>
    </row>
    <row r="3" spans="1:46" ht="35.450000000000003" customHeight="1">
      <c r="A3" s="926" t="s">
        <v>107</v>
      </c>
      <c r="B3" s="927" t="s">
        <v>52</v>
      </c>
      <c r="C3" s="916" t="s">
        <v>53</v>
      </c>
      <c r="D3" s="916" t="s">
        <v>54</v>
      </c>
      <c r="E3" s="929" t="s">
        <v>1168</v>
      </c>
      <c r="F3" s="833">
        <v>23</v>
      </c>
      <c r="G3" s="864" t="s">
        <v>681</v>
      </c>
      <c r="H3" s="864" t="s">
        <v>682</v>
      </c>
      <c r="I3" s="936">
        <f>+MAX(V3:Y8)</f>
        <v>0</v>
      </c>
      <c r="J3" s="935" t="s">
        <v>1167</v>
      </c>
      <c r="K3" s="61">
        <v>0.2</v>
      </c>
      <c r="L3" s="24" t="s">
        <v>22</v>
      </c>
      <c r="M3" s="70">
        <v>1</v>
      </c>
      <c r="N3" s="70">
        <v>1</v>
      </c>
      <c r="O3" s="70">
        <v>1</v>
      </c>
      <c r="P3" s="94">
        <v>1</v>
      </c>
      <c r="Q3" s="525">
        <f t="shared" ref="Q3:Q17" si="0">+SUM(M3:M3)*K3</f>
        <v>0.2</v>
      </c>
      <c r="R3" s="525">
        <f t="shared" ref="R3:R17" si="1">+SUM(N3:N3)*K3</f>
        <v>0.2</v>
      </c>
      <c r="S3" s="525">
        <f t="shared" ref="S3:S26" si="2">+SUM(O3:O3)*K3</f>
        <v>0.2</v>
      </c>
      <c r="T3" s="525">
        <f t="shared" ref="T3:T26" si="3">+SUM(P3:P3)*K3</f>
        <v>0.2</v>
      </c>
      <c r="U3" s="49">
        <f t="shared" ref="U3:U26" si="4">+MAX(Q3:T3)</f>
        <v>0.2</v>
      </c>
      <c r="V3" s="671">
        <f>+Q4+Q8</f>
        <v>0</v>
      </c>
      <c r="W3" s="671">
        <f>+R4+R8</f>
        <v>0</v>
      </c>
      <c r="X3" s="671">
        <f>+S4+S8</f>
        <v>0</v>
      </c>
      <c r="Y3" s="671">
        <f>+T4+T8</f>
        <v>0</v>
      </c>
      <c r="Z3" s="666" t="s">
        <v>55</v>
      </c>
      <c r="AA3" s="666" t="s">
        <v>110</v>
      </c>
      <c r="AB3" s="941" t="s">
        <v>114</v>
      </c>
    </row>
    <row r="4" spans="1:46" ht="41.45" customHeight="1">
      <c r="A4" s="926"/>
      <c r="B4" s="928"/>
      <c r="C4" s="916"/>
      <c r="D4" s="916"/>
      <c r="E4" s="929"/>
      <c r="F4" s="834"/>
      <c r="G4" s="864"/>
      <c r="H4" s="864"/>
      <c r="I4" s="936"/>
      <c r="J4" s="935"/>
      <c r="K4" s="63">
        <v>0.2</v>
      </c>
      <c r="L4" s="62" t="s">
        <v>23</v>
      </c>
      <c r="M4" s="26">
        <v>0</v>
      </c>
      <c r="N4" s="26">
        <v>0</v>
      </c>
      <c r="O4" s="26">
        <v>0</v>
      </c>
      <c r="P4" s="32">
        <v>0</v>
      </c>
      <c r="Q4" s="58">
        <f t="shared" si="0"/>
        <v>0</v>
      </c>
      <c r="R4" s="58">
        <f t="shared" si="1"/>
        <v>0</v>
      </c>
      <c r="S4" s="58">
        <f t="shared" si="2"/>
        <v>0</v>
      </c>
      <c r="T4" s="58">
        <f t="shared" si="3"/>
        <v>0</v>
      </c>
      <c r="U4" s="59">
        <f t="shared" si="4"/>
        <v>0</v>
      </c>
      <c r="V4" s="671"/>
      <c r="W4" s="671"/>
      <c r="X4" s="671"/>
      <c r="Y4" s="671"/>
      <c r="Z4" s="930"/>
      <c r="AA4" s="930"/>
      <c r="AB4" s="941"/>
    </row>
    <row r="5" spans="1:46" ht="37.9" customHeight="1">
      <c r="A5" s="926"/>
      <c r="B5" s="928"/>
      <c r="C5" s="916"/>
      <c r="D5" s="916"/>
      <c r="E5" s="929"/>
      <c r="F5" s="834"/>
      <c r="G5" s="864"/>
      <c r="H5" s="864"/>
      <c r="I5" s="936"/>
      <c r="J5" s="811" t="s">
        <v>1166</v>
      </c>
      <c r="K5" s="61">
        <v>0.4</v>
      </c>
      <c r="L5" s="24" t="s">
        <v>22</v>
      </c>
      <c r="M5" s="70">
        <v>0.25</v>
      </c>
      <c r="N5" s="70">
        <v>0.5</v>
      </c>
      <c r="O5" s="70">
        <v>0.75</v>
      </c>
      <c r="P5" s="94">
        <v>1</v>
      </c>
      <c r="Q5" s="525">
        <f t="shared" si="0"/>
        <v>0.1</v>
      </c>
      <c r="R5" s="525">
        <f t="shared" si="1"/>
        <v>0.2</v>
      </c>
      <c r="S5" s="525">
        <f t="shared" si="2"/>
        <v>0.30000000000000004</v>
      </c>
      <c r="T5" s="525">
        <f t="shared" si="3"/>
        <v>0.4</v>
      </c>
      <c r="U5" s="49">
        <f t="shared" si="4"/>
        <v>0.4</v>
      </c>
      <c r="V5" s="671"/>
      <c r="W5" s="671"/>
      <c r="X5" s="671"/>
      <c r="Y5" s="671"/>
      <c r="Z5" s="930"/>
      <c r="AA5" s="930"/>
      <c r="AB5" s="941"/>
    </row>
    <row r="6" spans="1:46" ht="36.6" customHeight="1">
      <c r="A6" s="926"/>
      <c r="B6" s="928"/>
      <c r="C6" s="916"/>
      <c r="D6" s="916"/>
      <c r="E6" s="929"/>
      <c r="F6" s="834"/>
      <c r="G6" s="864"/>
      <c r="H6" s="864"/>
      <c r="I6" s="936"/>
      <c r="J6" s="854"/>
      <c r="K6" s="63">
        <v>0.4</v>
      </c>
      <c r="L6" s="62" t="s">
        <v>23</v>
      </c>
      <c r="M6" s="26">
        <v>0</v>
      </c>
      <c r="N6" s="26">
        <v>0</v>
      </c>
      <c r="O6" s="26">
        <v>0</v>
      </c>
      <c r="P6" s="32">
        <v>0</v>
      </c>
      <c r="Q6" s="58">
        <f t="shared" si="0"/>
        <v>0</v>
      </c>
      <c r="R6" s="58">
        <f t="shared" si="1"/>
        <v>0</v>
      </c>
      <c r="S6" s="58">
        <f t="shared" si="2"/>
        <v>0</v>
      </c>
      <c r="T6" s="58">
        <f t="shared" si="3"/>
        <v>0</v>
      </c>
      <c r="U6" s="59">
        <f t="shared" si="4"/>
        <v>0</v>
      </c>
      <c r="V6" s="671"/>
      <c r="W6" s="671"/>
      <c r="X6" s="671"/>
      <c r="Y6" s="671"/>
      <c r="Z6" s="930"/>
      <c r="AA6" s="930"/>
      <c r="AB6" s="941"/>
    </row>
    <row r="7" spans="1:46" ht="33.75" customHeight="1">
      <c r="A7" s="926"/>
      <c r="B7" s="928"/>
      <c r="C7" s="916"/>
      <c r="D7" s="916"/>
      <c r="E7" s="929"/>
      <c r="F7" s="834"/>
      <c r="G7" s="864"/>
      <c r="H7" s="864"/>
      <c r="I7" s="936"/>
      <c r="J7" s="935" t="s">
        <v>1165</v>
      </c>
      <c r="K7" s="61">
        <v>0.4</v>
      </c>
      <c r="L7" s="24" t="s">
        <v>22</v>
      </c>
      <c r="M7" s="25">
        <v>0.25</v>
      </c>
      <c r="N7" s="25">
        <v>0.5</v>
      </c>
      <c r="O7" s="25">
        <v>0.75</v>
      </c>
      <c r="P7" s="31">
        <v>1</v>
      </c>
      <c r="Q7" s="525">
        <f t="shared" si="0"/>
        <v>0.1</v>
      </c>
      <c r="R7" s="525">
        <f t="shared" si="1"/>
        <v>0.2</v>
      </c>
      <c r="S7" s="525">
        <f t="shared" si="2"/>
        <v>0.30000000000000004</v>
      </c>
      <c r="T7" s="525">
        <f t="shared" si="3"/>
        <v>0.4</v>
      </c>
      <c r="U7" s="49">
        <f t="shared" si="4"/>
        <v>0.4</v>
      </c>
      <c r="V7" s="671"/>
      <c r="W7" s="671"/>
      <c r="X7" s="671"/>
      <c r="Y7" s="671"/>
      <c r="Z7" s="930"/>
      <c r="AA7" s="930"/>
      <c r="AB7" s="941"/>
    </row>
    <row r="8" spans="1:46" ht="25.9" customHeight="1">
      <c r="A8" s="926"/>
      <c r="B8" s="928"/>
      <c r="C8" s="916"/>
      <c r="D8" s="916"/>
      <c r="E8" s="929"/>
      <c r="F8" s="834"/>
      <c r="G8" s="864"/>
      <c r="H8" s="864"/>
      <c r="I8" s="936"/>
      <c r="J8" s="935"/>
      <c r="K8" s="63">
        <v>0.4</v>
      </c>
      <c r="L8" s="62" t="s">
        <v>23</v>
      </c>
      <c r="M8" s="26">
        <v>0</v>
      </c>
      <c r="N8" s="26">
        <v>0</v>
      </c>
      <c r="O8" s="26">
        <v>0</v>
      </c>
      <c r="P8" s="32">
        <v>0</v>
      </c>
      <c r="Q8" s="58">
        <f t="shared" si="0"/>
        <v>0</v>
      </c>
      <c r="R8" s="58">
        <f t="shared" si="1"/>
        <v>0</v>
      </c>
      <c r="S8" s="58">
        <f t="shared" si="2"/>
        <v>0</v>
      </c>
      <c r="T8" s="58">
        <f t="shared" si="3"/>
        <v>0</v>
      </c>
      <c r="U8" s="59">
        <f t="shared" si="4"/>
        <v>0</v>
      </c>
      <c r="V8" s="671"/>
      <c r="W8" s="671"/>
      <c r="X8" s="671"/>
      <c r="Y8" s="671"/>
      <c r="Z8" s="930"/>
      <c r="AA8" s="930"/>
      <c r="AB8" s="941"/>
    </row>
    <row r="9" spans="1:46" ht="56.25" customHeight="1">
      <c r="A9" s="926"/>
      <c r="B9" s="928"/>
      <c r="C9" s="916" t="s">
        <v>56</v>
      </c>
      <c r="D9" s="917" t="s">
        <v>57</v>
      </c>
      <c r="E9" s="918" t="s">
        <v>905</v>
      </c>
      <c r="F9" s="920">
        <v>24</v>
      </c>
      <c r="G9" s="922" t="s">
        <v>906</v>
      </c>
      <c r="H9" s="922" t="s">
        <v>907</v>
      </c>
      <c r="I9" s="937">
        <v>0</v>
      </c>
      <c r="J9" s="939" t="s">
        <v>908</v>
      </c>
      <c r="K9" s="61">
        <v>1</v>
      </c>
      <c r="L9" s="24" t="s">
        <v>22</v>
      </c>
      <c r="M9" s="25">
        <v>0.25</v>
      </c>
      <c r="N9" s="25">
        <v>0.5</v>
      </c>
      <c r="O9" s="25">
        <v>0.75</v>
      </c>
      <c r="P9" s="25">
        <v>1</v>
      </c>
      <c r="Q9" s="525">
        <f t="shared" si="0"/>
        <v>0.25</v>
      </c>
      <c r="R9" s="525">
        <f t="shared" si="1"/>
        <v>0.5</v>
      </c>
      <c r="S9" s="525">
        <f t="shared" si="2"/>
        <v>0.75</v>
      </c>
      <c r="T9" s="525">
        <f t="shared" si="3"/>
        <v>1</v>
      </c>
      <c r="U9" s="49">
        <f t="shared" si="4"/>
        <v>1</v>
      </c>
      <c r="V9" s="675">
        <v>0</v>
      </c>
      <c r="W9" s="675">
        <v>0</v>
      </c>
      <c r="X9" s="675">
        <v>0</v>
      </c>
      <c r="Y9" s="675">
        <v>0</v>
      </c>
      <c r="Z9" s="930" t="s">
        <v>58</v>
      </c>
      <c r="AA9" s="930" t="s">
        <v>59</v>
      </c>
      <c r="AB9" s="941"/>
    </row>
    <row r="10" spans="1:46" ht="57" customHeight="1">
      <c r="A10" s="926"/>
      <c r="B10" s="928"/>
      <c r="C10" s="916"/>
      <c r="D10" s="917"/>
      <c r="E10" s="919"/>
      <c r="F10" s="921"/>
      <c r="G10" s="922"/>
      <c r="H10" s="922"/>
      <c r="I10" s="938"/>
      <c r="J10" s="939"/>
      <c r="K10" s="63">
        <v>1</v>
      </c>
      <c r="L10" s="62" t="s">
        <v>23</v>
      </c>
      <c r="M10" s="26">
        <v>0</v>
      </c>
      <c r="N10" s="26">
        <v>0</v>
      </c>
      <c r="O10" s="26">
        <v>0</v>
      </c>
      <c r="P10" s="32">
        <v>0</v>
      </c>
      <c r="Q10" s="58">
        <f t="shared" si="0"/>
        <v>0</v>
      </c>
      <c r="R10" s="58">
        <f t="shared" si="1"/>
        <v>0</v>
      </c>
      <c r="S10" s="58">
        <f t="shared" si="2"/>
        <v>0</v>
      </c>
      <c r="T10" s="58">
        <f t="shared" si="3"/>
        <v>0</v>
      </c>
      <c r="U10" s="59">
        <f t="shared" si="4"/>
        <v>0</v>
      </c>
      <c r="V10" s="671"/>
      <c r="W10" s="671"/>
      <c r="X10" s="671"/>
      <c r="Y10" s="671"/>
      <c r="Z10" s="930"/>
      <c r="AA10" s="930"/>
      <c r="AB10" s="941"/>
    </row>
    <row r="11" spans="1:46" ht="33.75" customHeight="1">
      <c r="A11" s="926"/>
      <c r="B11" s="928"/>
      <c r="C11" s="916" t="s">
        <v>60</v>
      </c>
      <c r="D11" s="916" t="s">
        <v>61</v>
      </c>
      <c r="E11" s="931" t="s">
        <v>1164</v>
      </c>
      <c r="F11" s="920">
        <v>25</v>
      </c>
      <c r="G11" s="837" t="s">
        <v>1163</v>
      </c>
      <c r="H11" s="837" t="s">
        <v>1162</v>
      </c>
      <c r="I11" s="933">
        <f>+MAX(V11:Y16)</f>
        <v>0</v>
      </c>
      <c r="J11" s="934" t="s">
        <v>1161</v>
      </c>
      <c r="K11" s="95">
        <v>0.3</v>
      </c>
      <c r="L11" s="24" t="s">
        <v>22</v>
      </c>
      <c r="M11" s="96">
        <v>0.5</v>
      </c>
      <c r="N11" s="96">
        <v>1</v>
      </c>
      <c r="O11" s="96">
        <v>1</v>
      </c>
      <c r="P11" s="97">
        <v>1</v>
      </c>
      <c r="Q11" s="525">
        <f t="shared" si="0"/>
        <v>0.15</v>
      </c>
      <c r="R11" s="525">
        <f t="shared" si="1"/>
        <v>0.3</v>
      </c>
      <c r="S11" s="525">
        <f t="shared" si="2"/>
        <v>0.3</v>
      </c>
      <c r="T11" s="525">
        <f t="shared" si="3"/>
        <v>0.3</v>
      </c>
      <c r="U11" s="49">
        <f t="shared" si="4"/>
        <v>0.3</v>
      </c>
      <c r="V11" s="675">
        <f>+Q12+Q14+Q16</f>
        <v>0</v>
      </c>
      <c r="W11" s="675">
        <f>+R12+R14+R16</f>
        <v>0</v>
      </c>
      <c r="X11" s="675">
        <f>+S12+S14+S16</f>
        <v>0</v>
      </c>
      <c r="Y11" s="675">
        <f>+T12+T14+T16</f>
        <v>0</v>
      </c>
      <c r="Z11" s="664" t="s">
        <v>62</v>
      </c>
      <c r="AA11" s="923" t="s">
        <v>63</v>
      </c>
      <c r="AB11" s="941"/>
    </row>
    <row r="12" spans="1:46" ht="37.9" customHeight="1">
      <c r="A12" s="926"/>
      <c r="B12" s="928"/>
      <c r="C12" s="916"/>
      <c r="D12" s="916"/>
      <c r="E12" s="932"/>
      <c r="F12" s="921"/>
      <c r="G12" s="838"/>
      <c r="H12" s="838"/>
      <c r="I12" s="933"/>
      <c r="J12" s="934"/>
      <c r="K12" s="65">
        <v>0.3</v>
      </c>
      <c r="L12" s="62" t="s">
        <v>23</v>
      </c>
      <c r="M12" s="26">
        <v>0</v>
      </c>
      <c r="N12" s="26">
        <v>0</v>
      </c>
      <c r="O12" s="26">
        <v>0</v>
      </c>
      <c r="P12" s="32">
        <v>0</v>
      </c>
      <c r="Q12" s="58">
        <f t="shared" si="0"/>
        <v>0</v>
      </c>
      <c r="R12" s="58">
        <f t="shared" si="1"/>
        <v>0</v>
      </c>
      <c r="S12" s="58">
        <f t="shared" si="2"/>
        <v>0</v>
      </c>
      <c r="T12" s="58">
        <f t="shared" si="3"/>
        <v>0</v>
      </c>
      <c r="U12" s="59">
        <f t="shared" si="4"/>
        <v>0</v>
      </c>
      <c r="V12" s="671"/>
      <c r="W12" s="671"/>
      <c r="X12" s="671"/>
      <c r="Y12" s="671"/>
      <c r="Z12" s="665"/>
      <c r="AA12" s="924"/>
      <c r="AB12" s="941"/>
    </row>
    <row r="13" spans="1:46" ht="37.15" customHeight="1">
      <c r="A13" s="926"/>
      <c r="B13" s="928"/>
      <c r="C13" s="916"/>
      <c r="D13" s="916"/>
      <c r="E13" s="932"/>
      <c r="F13" s="921"/>
      <c r="G13" s="838"/>
      <c r="H13" s="838"/>
      <c r="I13" s="933"/>
      <c r="J13" s="931" t="s">
        <v>1160</v>
      </c>
      <c r="K13" s="95">
        <v>0.35</v>
      </c>
      <c r="L13" s="24" t="s">
        <v>22</v>
      </c>
      <c r="M13" s="25">
        <v>0</v>
      </c>
      <c r="N13" s="25">
        <v>0.25</v>
      </c>
      <c r="O13" s="25">
        <v>0.5</v>
      </c>
      <c r="P13" s="31">
        <v>1</v>
      </c>
      <c r="Q13" s="525">
        <f t="shared" si="0"/>
        <v>0</v>
      </c>
      <c r="R13" s="525">
        <f t="shared" si="1"/>
        <v>8.7499999999999994E-2</v>
      </c>
      <c r="S13" s="525">
        <f t="shared" si="2"/>
        <v>0.17499999999999999</v>
      </c>
      <c r="T13" s="525">
        <f t="shared" si="3"/>
        <v>0.35</v>
      </c>
      <c r="U13" s="49">
        <f t="shared" si="4"/>
        <v>0.35</v>
      </c>
      <c r="V13" s="671"/>
      <c r="W13" s="671"/>
      <c r="X13" s="671"/>
      <c r="Y13" s="671"/>
      <c r="Z13" s="665"/>
      <c r="AA13" s="924"/>
      <c r="AB13" s="941"/>
    </row>
    <row r="14" spans="1:46" ht="63" customHeight="1">
      <c r="A14" s="926"/>
      <c r="B14" s="928"/>
      <c r="C14" s="916"/>
      <c r="D14" s="916"/>
      <c r="E14" s="932"/>
      <c r="F14" s="921"/>
      <c r="G14" s="838"/>
      <c r="H14" s="838"/>
      <c r="I14" s="933"/>
      <c r="J14" s="932"/>
      <c r="K14" s="65">
        <v>0.35</v>
      </c>
      <c r="L14" s="62" t="s">
        <v>23</v>
      </c>
      <c r="M14" s="26">
        <v>0</v>
      </c>
      <c r="N14" s="26">
        <v>0</v>
      </c>
      <c r="O14" s="26">
        <v>0</v>
      </c>
      <c r="P14" s="32">
        <v>0</v>
      </c>
      <c r="Q14" s="58">
        <f t="shared" si="0"/>
        <v>0</v>
      </c>
      <c r="R14" s="58">
        <f t="shared" si="1"/>
        <v>0</v>
      </c>
      <c r="S14" s="58">
        <f t="shared" si="2"/>
        <v>0</v>
      </c>
      <c r="T14" s="58">
        <f t="shared" si="3"/>
        <v>0</v>
      </c>
      <c r="U14" s="59">
        <f t="shared" si="4"/>
        <v>0</v>
      </c>
      <c r="V14" s="671"/>
      <c r="W14" s="671"/>
      <c r="X14" s="671"/>
      <c r="Y14" s="671"/>
      <c r="Z14" s="665"/>
      <c r="AA14" s="924"/>
      <c r="AB14" s="941"/>
    </row>
    <row r="15" spans="1:46" ht="61.9" customHeight="1">
      <c r="A15" s="926"/>
      <c r="B15" s="928"/>
      <c r="C15" s="916"/>
      <c r="D15" s="916"/>
      <c r="E15" s="932"/>
      <c r="F15" s="921"/>
      <c r="G15" s="838"/>
      <c r="H15" s="838"/>
      <c r="I15" s="933"/>
      <c r="J15" s="931" t="s">
        <v>1159</v>
      </c>
      <c r="K15" s="95">
        <v>0.35</v>
      </c>
      <c r="L15" s="24" t="s">
        <v>22</v>
      </c>
      <c r="M15" s="25">
        <v>0</v>
      </c>
      <c r="N15" s="25">
        <v>0</v>
      </c>
      <c r="O15" s="25">
        <v>0.25</v>
      </c>
      <c r="P15" s="31">
        <v>1</v>
      </c>
      <c r="Q15" s="525">
        <f t="shared" si="0"/>
        <v>0</v>
      </c>
      <c r="R15" s="525">
        <f t="shared" si="1"/>
        <v>0</v>
      </c>
      <c r="S15" s="525">
        <f t="shared" si="2"/>
        <v>8.7499999999999994E-2</v>
      </c>
      <c r="T15" s="525">
        <f t="shared" si="3"/>
        <v>0.35</v>
      </c>
      <c r="U15" s="49">
        <f t="shared" si="4"/>
        <v>0.35</v>
      </c>
      <c r="V15" s="671"/>
      <c r="W15" s="671"/>
      <c r="X15" s="671"/>
      <c r="Y15" s="671"/>
      <c r="Z15" s="665"/>
      <c r="AA15" s="924"/>
      <c r="AB15" s="941"/>
    </row>
    <row r="16" spans="1:46" ht="45.6" customHeight="1">
      <c r="A16" s="926"/>
      <c r="B16" s="928"/>
      <c r="C16" s="916"/>
      <c r="D16" s="916"/>
      <c r="E16" s="944"/>
      <c r="F16" s="945"/>
      <c r="G16" s="940"/>
      <c r="H16" s="940"/>
      <c r="I16" s="933"/>
      <c r="J16" s="932"/>
      <c r="K16" s="65">
        <v>0.35</v>
      </c>
      <c r="L16" s="62" t="s">
        <v>23</v>
      </c>
      <c r="M16" s="26">
        <v>0</v>
      </c>
      <c r="N16" s="26">
        <v>0</v>
      </c>
      <c r="O16" s="26">
        <v>0</v>
      </c>
      <c r="P16" s="32">
        <v>0</v>
      </c>
      <c r="Q16" s="58">
        <f t="shared" si="0"/>
        <v>0</v>
      </c>
      <c r="R16" s="58">
        <f t="shared" si="1"/>
        <v>0</v>
      </c>
      <c r="S16" s="58">
        <f t="shared" si="2"/>
        <v>0</v>
      </c>
      <c r="T16" s="58">
        <f t="shared" si="3"/>
        <v>0</v>
      </c>
      <c r="U16" s="59">
        <f t="shared" si="4"/>
        <v>0</v>
      </c>
      <c r="V16" s="672"/>
      <c r="W16" s="672"/>
      <c r="X16" s="672"/>
      <c r="Y16" s="672"/>
      <c r="Z16" s="666"/>
      <c r="AA16" s="925"/>
      <c r="AB16" s="941"/>
    </row>
    <row r="17" spans="1:28" ht="40.15" customHeight="1">
      <c r="A17" s="926"/>
      <c r="B17" s="928"/>
      <c r="C17" s="942" t="s">
        <v>64</v>
      </c>
      <c r="D17" s="943" t="s">
        <v>65</v>
      </c>
      <c r="E17" s="931" t="s">
        <v>1158</v>
      </c>
      <c r="F17" s="920">
        <v>26</v>
      </c>
      <c r="G17" s="837" t="s">
        <v>1157</v>
      </c>
      <c r="H17" s="837" t="s">
        <v>1156</v>
      </c>
      <c r="I17" s="933">
        <f>+MAX(V17:Y20)</f>
        <v>0</v>
      </c>
      <c r="J17" s="949" t="s">
        <v>1155</v>
      </c>
      <c r="K17" s="64">
        <v>0.3</v>
      </c>
      <c r="L17" s="24" t="s">
        <v>22</v>
      </c>
      <c r="M17" s="25">
        <v>0.5</v>
      </c>
      <c r="N17" s="25">
        <v>1</v>
      </c>
      <c r="O17" s="25">
        <v>0</v>
      </c>
      <c r="P17" s="31">
        <v>0</v>
      </c>
      <c r="Q17" s="525">
        <f t="shared" si="0"/>
        <v>0.15</v>
      </c>
      <c r="R17" s="525">
        <f t="shared" si="1"/>
        <v>0.3</v>
      </c>
      <c r="S17" s="525">
        <f t="shared" si="2"/>
        <v>0</v>
      </c>
      <c r="T17" s="525">
        <f t="shared" si="3"/>
        <v>0</v>
      </c>
      <c r="U17" s="49">
        <f t="shared" si="4"/>
        <v>0.3</v>
      </c>
      <c r="V17" s="675">
        <f>+Q18+Q20</f>
        <v>0</v>
      </c>
      <c r="W17" s="675">
        <f>+R18+R20</f>
        <v>0</v>
      </c>
      <c r="X17" s="675">
        <f>+S18+S20</f>
        <v>0</v>
      </c>
      <c r="Y17" s="675">
        <f>+T18+T20</f>
        <v>0</v>
      </c>
      <c r="Z17" s="930" t="s">
        <v>58</v>
      </c>
      <c r="AA17" s="930" t="s">
        <v>66</v>
      </c>
      <c r="AB17" s="941"/>
    </row>
    <row r="18" spans="1:28" ht="28.9" customHeight="1">
      <c r="A18" s="926"/>
      <c r="B18" s="928"/>
      <c r="C18" s="942"/>
      <c r="D18" s="943"/>
      <c r="E18" s="932"/>
      <c r="F18" s="921"/>
      <c r="G18" s="838"/>
      <c r="H18" s="838"/>
      <c r="I18" s="933"/>
      <c r="J18" s="950"/>
      <c r="K18" s="65">
        <v>0</v>
      </c>
      <c r="L18" s="62" t="s">
        <v>23</v>
      </c>
      <c r="M18" s="26">
        <v>0</v>
      </c>
      <c r="N18" s="26">
        <v>0</v>
      </c>
      <c r="O18" s="26">
        <v>0</v>
      </c>
      <c r="P18" s="32">
        <v>0</v>
      </c>
      <c r="Q18" s="58">
        <v>0</v>
      </c>
      <c r="R18" s="58">
        <v>0</v>
      </c>
      <c r="S18" s="58">
        <f t="shared" si="2"/>
        <v>0</v>
      </c>
      <c r="T18" s="58">
        <f t="shared" si="3"/>
        <v>0</v>
      </c>
      <c r="U18" s="59">
        <f t="shared" si="4"/>
        <v>0</v>
      </c>
      <c r="V18" s="671"/>
      <c r="W18" s="671"/>
      <c r="X18" s="671"/>
      <c r="Y18" s="671"/>
      <c r="Z18" s="930"/>
      <c r="AA18" s="930"/>
      <c r="AB18" s="941"/>
    </row>
    <row r="19" spans="1:28" ht="27" customHeight="1">
      <c r="A19" s="926"/>
      <c r="B19" s="928"/>
      <c r="C19" s="942"/>
      <c r="D19" s="943"/>
      <c r="E19" s="932"/>
      <c r="F19" s="921"/>
      <c r="G19" s="838"/>
      <c r="H19" s="838"/>
      <c r="I19" s="933"/>
      <c r="J19" s="931" t="s">
        <v>1154</v>
      </c>
      <c r="K19" s="64">
        <v>0.7</v>
      </c>
      <c r="L19" s="24" t="s">
        <v>22</v>
      </c>
      <c r="M19" s="25">
        <v>0</v>
      </c>
      <c r="N19" s="25">
        <v>0.25</v>
      </c>
      <c r="O19" s="25">
        <v>0.5</v>
      </c>
      <c r="P19" s="31">
        <v>1</v>
      </c>
      <c r="Q19" s="525">
        <f t="shared" ref="Q19:Q26" si="5">+SUM(M19:M19)*K19</f>
        <v>0</v>
      </c>
      <c r="R19" s="525">
        <f>+SUM(N19:N19)*K19</f>
        <v>0.17499999999999999</v>
      </c>
      <c r="S19" s="525">
        <f t="shared" si="2"/>
        <v>0.35</v>
      </c>
      <c r="T19" s="525">
        <f t="shared" si="3"/>
        <v>0.7</v>
      </c>
      <c r="U19" s="49">
        <f t="shared" si="4"/>
        <v>0.7</v>
      </c>
      <c r="V19" s="671"/>
      <c r="W19" s="671"/>
      <c r="X19" s="671"/>
      <c r="Y19" s="671"/>
      <c r="Z19" s="930"/>
      <c r="AA19" s="930"/>
      <c r="AB19" s="941"/>
    </row>
    <row r="20" spans="1:28" ht="31.9" customHeight="1">
      <c r="A20" s="926"/>
      <c r="B20" s="928"/>
      <c r="C20" s="942"/>
      <c r="D20" s="943"/>
      <c r="E20" s="932"/>
      <c r="F20" s="921"/>
      <c r="G20" s="838"/>
      <c r="H20" s="838"/>
      <c r="I20" s="937"/>
      <c r="J20" s="932"/>
      <c r="K20" s="76">
        <v>0</v>
      </c>
      <c r="L20" s="77" t="s">
        <v>23</v>
      </c>
      <c r="M20" s="78">
        <v>0</v>
      </c>
      <c r="N20" s="78">
        <v>0</v>
      </c>
      <c r="O20" s="78">
        <v>0</v>
      </c>
      <c r="P20" s="542">
        <v>0</v>
      </c>
      <c r="Q20" s="73">
        <f t="shared" si="5"/>
        <v>0</v>
      </c>
      <c r="R20" s="73">
        <v>0</v>
      </c>
      <c r="S20" s="73">
        <f t="shared" si="2"/>
        <v>0</v>
      </c>
      <c r="T20" s="73">
        <f t="shared" si="3"/>
        <v>0</v>
      </c>
      <c r="U20" s="59">
        <f t="shared" si="4"/>
        <v>0</v>
      </c>
      <c r="V20" s="671"/>
      <c r="W20" s="671"/>
      <c r="X20" s="671"/>
      <c r="Y20" s="671"/>
      <c r="Z20" s="930"/>
      <c r="AA20" s="930"/>
      <c r="AB20" s="941"/>
    </row>
    <row r="21" spans="1:28" ht="54.6" customHeight="1">
      <c r="A21" s="926"/>
      <c r="B21" s="928"/>
      <c r="C21" s="946" t="s">
        <v>67</v>
      </c>
      <c r="D21" s="946" t="s">
        <v>68</v>
      </c>
      <c r="E21" s="918" t="s">
        <v>683</v>
      </c>
      <c r="F21" s="918">
        <v>27</v>
      </c>
      <c r="G21" s="948" t="s">
        <v>684</v>
      </c>
      <c r="H21" s="951" t="s">
        <v>685</v>
      </c>
      <c r="I21" s="936">
        <f>+MAX(V21:Y26)</f>
        <v>0</v>
      </c>
      <c r="J21" s="934" t="s">
        <v>909</v>
      </c>
      <c r="K21" s="64">
        <v>0.4</v>
      </c>
      <c r="L21" s="24" t="s">
        <v>22</v>
      </c>
      <c r="M21" s="25">
        <v>0.1</v>
      </c>
      <c r="N21" s="25">
        <v>0.5</v>
      </c>
      <c r="O21" s="25">
        <v>0.75</v>
      </c>
      <c r="P21" s="25">
        <v>1</v>
      </c>
      <c r="Q21" s="25">
        <f t="shared" si="5"/>
        <v>4.0000000000000008E-2</v>
      </c>
      <c r="R21" s="25">
        <f t="shared" ref="R21:R26" si="6">+SUM(N21:N21)*K21</f>
        <v>0.2</v>
      </c>
      <c r="S21" s="25">
        <f t="shared" si="2"/>
        <v>0.30000000000000004</v>
      </c>
      <c r="T21" s="25">
        <f t="shared" si="3"/>
        <v>0.4</v>
      </c>
      <c r="U21" s="541">
        <f t="shared" si="4"/>
        <v>0.4</v>
      </c>
      <c r="V21" s="675">
        <f>+Q22+Q24+Q26</f>
        <v>0</v>
      </c>
      <c r="W21" s="675">
        <f>+R22+R24+R26</f>
        <v>0</v>
      </c>
      <c r="X21" s="675">
        <f>+S22+S24+S26</f>
        <v>0</v>
      </c>
      <c r="Y21" s="675">
        <f>+T22+T24+T26</f>
        <v>0</v>
      </c>
      <c r="Z21" s="664" t="s">
        <v>69</v>
      </c>
      <c r="AA21" s="664" t="s">
        <v>70</v>
      </c>
      <c r="AB21" s="941"/>
    </row>
    <row r="22" spans="1:28" ht="34.15" customHeight="1">
      <c r="A22" s="926"/>
      <c r="B22" s="928"/>
      <c r="C22" s="946"/>
      <c r="D22" s="946"/>
      <c r="E22" s="919"/>
      <c r="F22" s="919"/>
      <c r="G22" s="948"/>
      <c r="H22" s="951"/>
      <c r="I22" s="936"/>
      <c r="J22" s="934"/>
      <c r="K22" s="65">
        <v>0.4</v>
      </c>
      <c r="L22" s="62" t="s">
        <v>23</v>
      </c>
      <c r="M22" s="26">
        <v>0</v>
      </c>
      <c r="N22" s="26">
        <v>0</v>
      </c>
      <c r="O22" s="26">
        <v>0</v>
      </c>
      <c r="P22" s="26">
        <v>0</v>
      </c>
      <c r="Q22" s="189">
        <f t="shared" si="5"/>
        <v>0</v>
      </c>
      <c r="R22" s="189">
        <f t="shared" si="6"/>
        <v>0</v>
      </c>
      <c r="S22" s="189">
        <f t="shared" si="2"/>
        <v>0</v>
      </c>
      <c r="T22" s="189">
        <f t="shared" si="3"/>
        <v>0</v>
      </c>
      <c r="U22" s="539">
        <f t="shared" si="4"/>
        <v>0</v>
      </c>
      <c r="V22" s="671"/>
      <c r="W22" s="671"/>
      <c r="X22" s="671"/>
      <c r="Y22" s="671"/>
      <c r="Z22" s="665"/>
      <c r="AA22" s="665"/>
      <c r="AB22" s="941"/>
    </row>
    <row r="23" spans="1:28" ht="37.9" customHeight="1">
      <c r="A23" s="926"/>
      <c r="B23" s="928"/>
      <c r="C23" s="946"/>
      <c r="D23" s="946"/>
      <c r="E23" s="919"/>
      <c r="F23" s="919"/>
      <c r="G23" s="948"/>
      <c r="H23" s="948" t="s">
        <v>686</v>
      </c>
      <c r="I23" s="936"/>
      <c r="J23" s="934" t="s">
        <v>687</v>
      </c>
      <c r="K23" s="64">
        <v>0.4</v>
      </c>
      <c r="L23" s="24" t="s">
        <v>22</v>
      </c>
      <c r="M23" s="25">
        <v>0</v>
      </c>
      <c r="N23" s="25">
        <v>0.5</v>
      </c>
      <c r="O23" s="25">
        <v>0.75</v>
      </c>
      <c r="P23" s="25">
        <v>1</v>
      </c>
      <c r="Q23" s="25">
        <f t="shared" si="5"/>
        <v>0</v>
      </c>
      <c r="R23" s="25">
        <f t="shared" si="6"/>
        <v>0.2</v>
      </c>
      <c r="S23" s="25">
        <f t="shared" si="2"/>
        <v>0.30000000000000004</v>
      </c>
      <c r="T23" s="25">
        <f t="shared" si="3"/>
        <v>0.4</v>
      </c>
      <c r="U23" s="541">
        <f t="shared" si="4"/>
        <v>0.4</v>
      </c>
      <c r="V23" s="671"/>
      <c r="W23" s="671"/>
      <c r="X23" s="671"/>
      <c r="Y23" s="671"/>
      <c r="Z23" s="665"/>
      <c r="AA23" s="665"/>
      <c r="AB23" s="941"/>
    </row>
    <row r="24" spans="1:28" ht="22.9" customHeight="1">
      <c r="A24" s="926"/>
      <c r="B24" s="928"/>
      <c r="C24" s="946"/>
      <c r="D24" s="946"/>
      <c r="E24" s="919"/>
      <c r="F24" s="919"/>
      <c r="G24" s="948"/>
      <c r="H24" s="948"/>
      <c r="I24" s="936"/>
      <c r="J24" s="934"/>
      <c r="K24" s="65">
        <v>0.4</v>
      </c>
      <c r="L24" s="62" t="s">
        <v>23</v>
      </c>
      <c r="M24" s="26">
        <v>0</v>
      </c>
      <c r="N24" s="26">
        <v>0</v>
      </c>
      <c r="O24" s="26">
        <v>0</v>
      </c>
      <c r="P24" s="26">
        <v>0</v>
      </c>
      <c r="Q24" s="189">
        <f t="shared" si="5"/>
        <v>0</v>
      </c>
      <c r="R24" s="189">
        <f t="shared" si="6"/>
        <v>0</v>
      </c>
      <c r="S24" s="189">
        <f t="shared" si="2"/>
        <v>0</v>
      </c>
      <c r="T24" s="189">
        <f t="shared" si="3"/>
        <v>0</v>
      </c>
      <c r="U24" s="539">
        <f t="shared" si="4"/>
        <v>0</v>
      </c>
      <c r="V24" s="671"/>
      <c r="W24" s="671"/>
      <c r="X24" s="671"/>
      <c r="Y24" s="671"/>
      <c r="Z24" s="665"/>
      <c r="AA24" s="665"/>
      <c r="AB24" s="941"/>
    </row>
    <row r="25" spans="1:28" ht="33.75" customHeight="1">
      <c r="A25" s="926"/>
      <c r="B25" s="928"/>
      <c r="C25" s="946"/>
      <c r="D25" s="946"/>
      <c r="E25" s="919"/>
      <c r="F25" s="919"/>
      <c r="G25" s="948"/>
      <c r="H25" s="948"/>
      <c r="I25" s="936"/>
      <c r="J25" s="934" t="s">
        <v>688</v>
      </c>
      <c r="K25" s="64">
        <v>0.2</v>
      </c>
      <c r="L25" s="24" t="s">
        <v>22</v>
      </c>
      <c r="M25" s="25">
        <v>0</v>
      </c>
      <c r="N25" s="25">
        <v>0.5</v>
      </c>
      <c r="O25" s="25">
        <v>0.75</v>
      </c>
      <c r="P25" s="25">
        <v>1</v>
      </c>
      <c r="Q25" s="25">
        <f t="shared" si="5"/>
        <v>0</v>
      </c>
      <c r="R25" s="25">
        <f t="shared" si="6"/>
        <v>0.1</v>
      </c>
      <c r="S25" s="25">
        <f t="shared" si="2"/>
        <v>0.15000000000000002</v>
      </c>
      <c r="T25" s="25">
        <f t="shared" si="3"/>
        <v>0.2</v>
      </c>
      <c r="U25" s="541">
        <f t="shared" si="4"/>
        <v>0.2</v>
      </c>
      <c r="V25" s="671"/>
      <c r="W25" s="671"/>
      <c r="X25" s="671"/>
      <c r="Y25" s="671"/>
      <c r="Z25" s="665"/>
      <c r="AA25" s="665"/>
      <c r="AB25" s="941"/>
    </row>
    <row r="26" spans="1:28" ht="35.450000000000003" customHeight="1">
      <c r="A26" s="926"/>
      <c r="B26" s="928"/>
      <c r="C26" s="946"/>
      <c r="D26" s="946"/>
      <c r="E26" s="947"/>
      <c r="F26" s="947"/>
      <c r="G26" s="948"/>
      <c r="H26" s="948"/>
      <c r="I26" s="936"/>
      <c r="J26" s="934"/>
      <c r="K26" s="65">
        <v>0.2</v>
      </c>
      <c r="L26" s="62" t="s">
        <v>23</v>
      </c>
      <c r="M26" s="26">
        <v>0</v>
      </c>
      <c r="N26" s="26">
        <v>0</v>
      </c>
      <c r="O26" s="26">
        <v>0</v>
      </c>
      <c r="P26" s="540">
        <v>0</v>
      </c>
      <c r="Q26" s="189">
        <f t="shared" si="5"/>
        <v>0</v>
      </c>
      <c r="R26" s="189">
        <f t="shared" si="6"/>
        <v>0</v>
      </c>
      <c r="S26" s="189">
        <f t="shared" si="2"/>
        <v>0</v>
      </c>
      <c r="T26" s="189">
        <f t="shared" si="3"/>
        <v>0</v>
      </c>
      <c r="U26" s="539">
        <f t="shared" si="4"/>
        <v>0</v>
      </c>
      <c r="V26" s="671"/>
      <c r="W26" s="671"/>
      <c r="X26" s="671"/>
      <c r="Y26" s="671"/>
      <c r="Z26" s="665"/>
      <c r="AA26" s="665"/>
      <c r="AB26" s="941"/>
    </row>
    <row r="27" spans="1:28" ht="13.5" thickBot="1">
      <c r="A27" s="1"/>
      <c r="B27" s="2"/>
      <c r="C27" s="2"/>
      <c r="D27" s="2"/>
      <c r="E27" s="3"/>
      <c r="F27" s="3"/>
      <c r="G27" s="3"/>
      <c r="H27" s="3"/>
      <c r="I27" s="4"/>
      <c r="J27" s="5"/>
      <c r="K27" s="3"/>
      <c r="L27" s="3"/>
      <c r="M27" s="2"/>
      <c r="N27" s="2"/>
      <c r="O27" s="2"/>
      <c r="P27" s="2"/>
      <c r="Q27" s="538">
        <v>0</v>
      </c>
      <c r="R27" s="538">
        <v>0</v>
      </c>
      <c r="S27" s="538">
        <v>0</v>
      </c>
      <c r="T27" s="538">
        <v>0</v>
      </c>
      <c r="U27" s="537">
        <v>0</v>
      </c>
      <c r="V27" s="52"/>
      <c r="W27" s="52"/>
      <c r="X27" s="52"/>
      <c r="Y27" s="52"/>
    </row>
    <row r="28" spans="1:28" ht="13.5" thickBot="1">
      <c r="A28" s="1"/>
      <c r="B28" s="2"/>
      <c r="C28" s="2"/>
      <c r="D28" s="2"/>
      <c r="E28" s="3"/>
      <c r="F28" s="3"/>
      <c r="G28" s="3"/>
      <c r="H28" s="3"/>
      <c r="I28" s="4"/>
      <c r="J28" s="5"/>
      <c r="K28" s="3"/>
      <c r="L28" s="3"/>
      <c r="M28" s="2"/>
      <c r="N28" s="2"/>
      <c r="O28" s="2"/>
      <c r="P28" s="2"/>
      <c r="Q28" s="102">
        <v>0</v>
      </c>
      <c r="R28" s="102">
        <v>0</v>
      </c>
      <c r="S28" s="102">
        <v>0</v>
      </c>
      <c r="T28" s="102">
        <f>+((SUMIF($L$3:$L$26,"E",T$3:T$26)))/6</f>
        <v>0</v>
      </c>
      <c r="U28" s="106">
        <v>0</v>
      </c>
      <c r="V28" s="52"/>
      <c r="W28" s="52"/>
      <c r="X28" s="52"/>
      <c r="Y28" s="52"/>
    </row>
    <row r="29" spans="1:28" ht="33.75" customHeight="1" thickBot="1">
      <c r="A29" s="1"/>
      <c r="B29" s="2"/>
      <c r="C29" s="2"/>
      <c r="D29" s="2"/>
      <c r="E29" s="3"/>
      <c r="F29" s="3"/>
      <c r="G29" s="3"/>
      <c r="H29" s="3"/>
      <c r="I29" s="4"/>
      <c r="J29" s="5"/>
      <c r="K29" s="3"/>
      <c r="L29" s="3"/>
      <c r="M29" s="2"/>
      <c r="N29" s="2"/>
      <c r="O29" s="2"/>
      <c r="P29" s="2"/>
      <c r="Q29" s="522"/>
      <c r="R29" s="522"/>
      <c r="S29" s="522"/>
      <c r="T29" s="522"/>
      <c r="U29" s="71"/>
      <c r="V29" s="52"/>
      <c r="W29" s="52"/>
      <c r="X29" s="52"/>
      <c r="Y29" s="52"/>
    </row>
    <row r="30" spans="1:28" ht="13.5" thickBot="1">
      <c r="A30" s="1"/>
      <c r="B30" s="2"/>
      <c r="C30" s="2"/>
      <c r="D30" s="2"/>
      <c r="E30" s="3"/>
      <c r="F30" s="3"/>
      <c r="G30" s="3"/>
      <c r="H30" s="3"/>
      <c r="I30" s="4"/>
      <c r="J30" s="5"/>
      <c r="K30" s="3"/>
      <c r="L30" s="3"/>
      <c r="M30" s="2"/>
      <c r="N30" s="2"/>
      <c r="O30" s="2"/>
      <c r="P30" s="2"/>
      <c r="Q30" s="661" t="s">
        <v>113</v>
      </c>
      <c r="R30" s="662"/>
      <c r="S30" s="662"/>
      <c r="T30" s="662"/>
      <c r="U30" s="663"/>
      <c r="V30" s="52"/>
      <c r="W30" s="52"/>
      <c r="X30" s="52"/>
      <c r="Y30" s="52"/>
    </row>
    <row r="31" spans="1:28" ht="13.5" thickBot="1">
      <c r="A31" s="1"/>
      <c r="B31" s="2"/>
      <c r="C31" s="2"/>
      <c r="D31" s="2"/>
      <c r="E31" s="3"/>
      <c r="F31" s="3"/>
      <c r="G31" s="3"/>
      <c r="H31" s="3"/>
      <c r="I31" s="4"/>
      <c r="J31" s="5"/>
      <c r="K31" s="3"/>
      <c r="L31" s="3"/>
      <c r="M31" s="2"/>
      <c r="N31" s="2"/>
      <c r="O31" s="2"/>
      <c r="P31" s="2"/>
      <c r="Q31" s="107">
        <v>0</v>
      </c>
      <c r="R31" s="107">
        <v>0</v>
      </c>
      <c r="S31" s="107">
        <v>0</v>
      </c>
      <c r="T31" s="107">
        <v>0</v>
      </c>
      <c r="U31" s="107">
        <f>+R31</f>
        <v>0</v>
      </c>
      <c r="V31" s="898"/>
      <c r="W31" s="898"/>
      <c r="X31" s="898"/>
      <c r="Y31" s="898"/>
    </row>
    <row r="32" spans="1:28" ht="13.5" thickBot="1">
      <c r="A32" s="1"/>
      <c r="B32" s="2"/>
      <c r="C32" s="2"/>
      <c r="D32" s="2"/>
      <c r="E32" s="3"/>
      <c r="F32" s="3"/>
      <c r="G32" s="3"/>
      <c r="H32" s="3"/>
      <c r="I32" s="4"/>
      <c r="J32" s="5"/>
      <c r="K32" s="3"/>
      <c r="L32" s="3"/>
      <c r="M32" s="2"/>
      <c r="N32" s="2"/>
      <c r="O32" s="2"/>
      <c r="P32" s="2"/>
      <c r="Q32" s="108">
        <v>0</v>
      </c>
      <c r="R32" s="108">
        <v>0</v>
      </c>
      <c r="S32" s="108">
        <v>0</v>
      </c>
      <c r="T32" s="109">
        <v>0</v>
      </c>
      <c r="U32" s="110">
        <v>0</v>
      </c>
      <c r="V32" s="898"/>
      <c r="W32" s="898"/>
      <c r="X32" s="898"/>
      <c r="Y32" s="898"/>
    </row>
    <row r="33" spans="1:25" ht="33.75" customHeight="1">
      <c r="A33" s="1"/>
      <c r="B33" s="2"/>
      <c r="C33" s="2"/>
      <c r="D33" s="2"/>
      <c r="E33" s="3"/>
      <c r="F33" s="3"/>
      <c r="G33" s="3"/>
      <c r="H33" s="3"/>
      <c r="I33" s="4"/>
      <c r="J33" s="5"/>
      <c r="K33" s="3"/>
      <c r="L33" s="3"/>
      <c r="M33" s="2"/>
      <c r="N33" s="2"/>
      <c r="O33" s="2"/>
      <c r="P33" s="2"/>
      <c r="Q33" s="521"/>
      <c r="R33" s="521"/>
      <c r="S33" s="521"/>
      <c r="T33" s="521"/>
      <c r="U33" s="52"/>
      <c r="V33" s="898"/>
      <c r="W33" s="898"/>
      <c r="X33" s="898"/>
      <c r="Y33" s="898"/>
    </row>
    <row r="34" spans="1:25" ht="33.75" customHeight="1">
      <c r="A34" s="1"/>
      <c r="B34" s="2"/>
      <c r="C34" s="2"/>
      <c r="D34" s="2"/>
      <c r="E34" s="3"/>
      <c r="F34" s="3"/>
      <c r="G34" s="3"/>
      <c r="H34" s="3"/>
      <c r="I34" s="4"/>
      <c r="J34" s="5"/>
      <c r="K34" s="3"/>
      <c r="L34" s="3"/>
      <c r="M34" s="2"/>
      <c r="N34" s="2"/>
      <c r="O34" s="2"/>
      <c r="P34" s="2"/>
      <c r="Q34" s="521"/>
      <c r="R34" s="521"/>
      <c r="S34" s="521"/>
      <c r="T34" s="521"/>
      <c r="U34" s="52"/>
      <c r="V34" s="898"/>
      <c r="W34" s="898"/>
      <c r="X34" s="898"/>
      <c r="Y34" s="898"/>
    </row>
    <row r="35" spans="1:25" ht="33.75" customHeight="1">
      <c r="A35" s="1"/>
      <c r="B35" s="2"/>
      <c r="C35" s="2"/>
      <c r="D35" s="2"/>
      <c r="E35" s="3"/>
      <c r="F35" s="3"/>
      <c r="G35" s="3"/>
      <c r="H35" s="3"/>
      <c r="I35" s="4"/>
      <c r="J35" s="5"/>
      <c r="K35" s="3"/>
      <c r="L35" s="3"/>
      <c r="M35" s="2"/>
      <c r="N35" s="2"/>
      <c r="O35" s="2"/>
      <c r="P35" s="2"/>
      <c r="Q35" s="521"/>
      <c r="R35" s="521"/>
      <c r="S35" s="521"/>
      <c r="T35" s="521"/>
      <c r="U35" s="52"/>
      <c r="V35" s="898"/>
      <c r="W35" s="898"/>
      <c r="X35" s="898"/>
      <c r="Y35" s="898"/>
    </row>
    <row r="36" spans="1:25" ht="33.75" customHeight="1">
      <c r="A36" s="1"/>
      <c r="B36" s="2"/>
      <c r="C36" s="2"/>
      <c r="D36" s="2"/>
      <c r="E36" s="3"/>
      <c r="F36" s="3"/>
      <c r="G36" s="3"/>
      <c r="H36" s="3"/>
      <c r="I36" s="4"/>
      <c r="J36" s="5"/>
      <c r="K36" s="3"/>
      <c r="L36" s="3"/>
      <c r="M36" s="2"/>
      <c r="N36" s="2"/>
      <c r="O36" s="2"/>
      <c r="P36" s="2"/>
      <c r="Q36" s="521"/>
      <c r="R36" s="521"/>
      <c r="S36" s="521"/>
      <c r="T36" s="521"/>
      <c r="U36" s="52"/>
      <c r="V36" s="898"/>
      <c r="W36" s="898"/>
      <c r="X36" s="898"/>
      <c r="Y36" s="898"/>
    </row>
    <row r="37" spans="1:25" ht="33.75" customHeight="1">
      <c r="A37" s="1"/>
      <c r="B37" s="2"/>
      <c r="C37" s="2"/>
      <c r="D37" s="2"/>
      <c r="E37" s="3"/>
      <c r="F37" s="3"/>
      <c r="G37" s="3"/>
      <c r="H37" s="3"/>
      <c r="I37" s="4"/>
      <c r="J37" s="5"/>
      <c r="K37" s="3"/>
      <c r="L37" s="3"/>
      <c r="M37" s="2"/>
      <c r="N37" s="2"/>
      <c r="O37" s="2"/>
      <c r="P37" s="2"/>
      <c r="Q37" s="521"/>
      <c r="R37" s="521"/>
      <c r="S37" s="521"/>
      <c r="T37" s="521"/>
      <c r="U37" s="52"/>
      <c r="V37" s="898"/>
      <c r="W37" s="898"/>
      <c r="X37" s="898"/>
      <c r="Y37" s="898"/>
    </row>
    <row r="38" spans="1:25" ht="33.75" customHeight="1">
      <c r="A38" s="1"/>
      <c r="B38" s="2"/>
      <c r="C38" s="2"/>
      <c r="D38" s="2"/>
      <c r="E38" s="3"/>
      <c r="F38" s="3"/>
      <c r="G38" s="3"/>
      <c r="H38" s="3"/>
      <c r="I38" s="4"/>
      <c r="J38" s="5"/>
      <c r="K38" s="3"/>
      <c r="L38" s="3"/>
      <c r="M38" s="2"/>
      <c r="N38" s="2"/>
      <c r="O38" s="2"/>
      <c r="P38" s="2"/>
      <c r="Q38" s="521"/>
      <c r="R38" s="521"/>
      <c r="S38" s="521"/>
      <c r="T38" s="521"/>
      <c r="U38" s="52"/>
      <c r="V38" s="898"/>
      <c r="W38" s="898"/>
      <c r="X38" s="898"/>
      <c r="Y38" s="898"/>
    </row>
    <row r="39" spans="1:25" ht="33.75" customHeight="1">
      <c r="A39" s="1"/>
      <c r="B39" s="2"/>
      <c r="C39" s="2"/>
      <c r="D39" s="2"/>
      <c r="E39" s="3"/>
      <c r="F39" s="3"/>
      <c r="G39" s="3"/>
      <c r="H39" s="3"/>
      <c r="I39" s="4"/>
      <c r="J39" s="5"/>
      <c r="K39" s="3"/>
      <c r="L39" s="3"/>
      <c r="M39" s="2"/>
      <c r="N39" s="2"/>
      <c r="O39" s="2"/>
      <c r="P39" s="2"/>
      <c r="Q39" s="521"/>
      <c r="R39" s="521"/>
      <c r="S39" s="521"/>
      <c r="T39" s="521"/>
      <c r="U39" s="52"/>
      <c r="V39" s="898"/>
      <c r="W39" s="898"/>
      <c r="X39" s="898"/>
      <c r="Y39" s="898"/>
    </row>
    <row r="40" spans="1:25" ht="33.75" customHeight="1">
      <c r="A40" s="1"/>
      <c r="B40" s="2"/>
      <c r="C40" s="2"/>
      <c r="D40" s="2"/>
      <c r="E40" s="3"/>
      <c r="F40" s="3"/>
      <c r="G40" s="3"/>
      <c r="H40" s="3"/>
      <c r="I40" s="4"/>
      <c r="J40" s="5"/>
      <c r="K40" s="3"/>
      <c r="L40" s="3"/>
      <c r="M40" s="2"/>
      <c r="N40" s="2"/>
      <c r="O40" s="2"/>
      <c r="P40" s="2"/>
      <c r="Q40" s="521"/>
      <c r="R40" s="521"/>
      <c r="S40" s="521"/>
      <c r="T40" s="521"/>
      <c r="U40" s="52"/>
      <c r="V40" s="898"/>
      <c r="W40" s="898"/>
      <c r="X40" s="898"/>
      <c r="Y40" s="898"/>
    </row>
    <row r="41" spans="1:25" ht="33.75" customHeight="1">
      <c r="Q41" s="521"/>
      <c r="R41" s="521"/>
      <c r="S41" s="521"/>
      <c r="T41" s="521"/>
      <c r="U41" s="52"/>
      <c r="V41" s="898"/>
      <c r="W41" s="898"/>
      <c r="X41" s="898"/>
      <c r="Y41" s="898"/>
    </row>
    <row r="42" spans="1:25" ht="33.75" customHeight="1">
      <c r="Q42" s="521"/>
      <c r="R42" s="521"/>
      <c r="S42" s="521"/>
      <c r="T42" s="521"/>
      <c r="U42" s="52"/>
      <c r="V42" s="898"/>
      <c r="W42" s="898"/>
      <c r="X42" s="898"/>
      <c r="Y42" s="898"/>
    </row>
    <row r="43" spans="1:25" ht="33.75" customHeight="1">
      <c r="Q43" s="521"/>
      <c r="R43" s="521"/>
      <c r="S43" s="521"/>
      <c r="T43" s="521"/>
      <c r="U43" s="52"/>
      <c r="V43" s="897"/>
      <c r="W43" s="897"/>
      <c r="X43" s="897"/>
      <c r="Y43" s="897"/>
    </row>
    <row r="44" spans="1:25" ht="33.75" customHeight="1">
      <c r="Q44" s="521"/>
      <c r="R44" s="521"/>
      <c r="S44" s="521"/>
      <c r="T44" s="521"/>
      <c r="U44" s="52"/>
      <c r="V44" s="897"/>
      <c r="W44" s="897"/>
      <c r="X44" s="897"/>
      <c r="Y44" s="897"/>
    </row>
    <row r="45" spans="1:25" ht="33.75" customHeight="1">
      <c r="Q45" s="521"/>
      <c r="R45" s="521"/>
      <c r="S45" s="521"/>
      <c r="T45" s="521"/>
      <c r="U45" s="52"/>
      <c r="V45" s="897"/>
      <c r="W45" s="897"/>
      <c r="X45" s="897"/>
      <c r="Y45" s="897"/>
    </row>
    <row r="46" spans="1:25" ht="33.75" customHeight="1">
      <c r="Q46" s="521"/>
      <c r="R46" s="521"/>
      <c r="S46" s="521"/>
      <c r="T46" s="521"/>
      <c r="U46" s="52"/>
      <c r="V46" s="897"/>
      <c r="W46" s="897"/>
      <c r="X46" s="897"/>
      <c r="Y46" s="897"/>
    </row>
    <row r="47" spans="1:25" ht="33.75" customHeight="1">
      <c r="Q47" s="521"/>
      <c r="R47" s="521"/>
      <c r="S47" s="521"/>
      <c r="T47" s="521"/>
      <c r="U47" s="52"/>
      <c r="V47" s="897"/>
      <c r="W47" s="897"/>
      <c r="X47" s="897"/>
      <c r="Y47" s="897"/>
    </row>
    <row r="48" spans="1:25" ht="33.75" customHeight="1">
      <c r="Q48" s="521"/>
      <c r="R48" s="521"/>
      <c r="S48" s="521"/>
      <c r="T48" s="521"/>
      <c r="U48" s="52"/>
      <c r="V48" s="897"/>
      <c r="W48" s="897"/>
      <c r="X48" s="897"/>
      <c r="Y48" s="897"/>
    </row>
    <row r="49" spans="17:25" ht="33.75" customHeight="1">
      <c r="Q49" s="521"/>
      <c r="R49" s="521"/>
      <c r="S49" s="521"/>
      <c r="T49" s="521"/>
      <c r="U49" s="52"/>
      <c r="V49" s="897"/>
      <c r="W49" s="897"/>
      <c r="X49" s="897"/>
      <c r="Y49" s="897"/>
    </row>
    <row r="50" spans="17:25" ht="33.75" customHeight="1">
      <c r="Q50" s="521"/>
      <c r="R50" s="521"/>
      <c r="S50" s="521"/>
      <c r="T50" s="521"/>
      <c r="U50" s="52"/>
      <c r="V50" s="897"/>
      <c r="W50" s="897"/>
      <c r="X50" s="897"/>
      <c r="Y50" s="897"/>
    </row>
    <row r="51" spans="17:25" ht="33.75" customHeight="1">
      <c r="Q51" s="521"/>
      <c r="R51" s="521"/>
      <c r="S51" s="521"/>
      <c r="T51" s="521"/>
      <c r="U51" s="52"/>
      <c r="V51" s="897"/>
      <c r="W51" s="897"/>
      <c r="X51" s="897"/>
      <c r="Y51" s="897"/>
    </row>
    <row r="52" spans="17:25" ht="33.75" customHeight="1">
      <c r="Q52" s="521"/>
      <c r="R52" s="521"/>
      <c r="S52" s="521"/>
      <c r="T52" s="521"/>
      <c r="U52" s="52"/>
      <c r="V52" s="897"/>
      <c r="W52" s="897"/>
      <c r="X52" s="897"/>
      <c r="Y52" s="897"/>
    </row>
    <row r="53" spans="17:25" ht="33.75" customHeight="1">
      <c r="Q53" s="521"/>
      <c r="R53" s="521"/>
      <c r="S53" s="521"/>
      <c r="T53" s="521"/>
      <c r="U53" s="52"/>
      <c r="V53" s="898"/>
      <c r="W53" s="898"/>
      <c r="X53" s="898"/>
      <c r="Y53" s="898"/>
    </row>
    <row r="54" spans="17:25" ht="33.75" customHeight="1">
      <c r="Q54" s="521"/>
      <c r="R54" s="521"/>
      <c r="S54" s="521"/>
      <c r="T54" s="521"/>
      <c r="U54" s="52"/>
      <c r="V54" s="898"/>
      <c r="W54" s="898"/>
      <c r="X54" s="898"/>
      <c r="Y54" s="898"/>
    </row>
    <row r="55" spans="17:25" ht="33.75" customHeight="1">
      <c r="Q55" s="521"/>
      <c r="R55" s="521"/>
      <c r="S55" s="521"/>
      <c r="T55" s="521"/>
      <c r="U55" s="52"/>
      <c r="V55" s="898"/>
      <c r="W55" s="898"/>
      <c r="X55" s="898"/>
      <c r="Y55" s="898"/>
    </row>
    <row r="56" spans="17:25" ht="33.75" customHeight="1">
      <c r="Q56" s="521"/>
      <c r="R56" s="521"/>
      <c r="S56" s="521"/>
      <c r="T56" s="521"/>
      <c r="U56" s="52"/>
      <c r="V56" s="898"/>
      <c r="W56" s="898"/>
      <c r="X56" s="898"/>
      <c r="Y56" s="898"/>
    </row>
    <row r="57" spans="17:25" ht="33.75" customHeight="1">
      <c r="Q57" s="521"/>
      <c r="R57" s="521"/>
      <c r="S57" s="521"/>
      <c r="T57" s="521"/>
      <c r="U57" s="52"/>
      <c r="V57" s="898"/>
      <c r="W57" s="898"/>
      <c r="X57" s="898"/>
      <c r="Y57" s="898"/>
    </row>
    <row r="58" spans="17:25" ht="33.75" customHeight="1">
      <c r="Q58" s="521"/>
      <c r="R58" s="521"/>
      <c r="S58" s="521"/>
      <c r="T58" s="521"/>
      <c r="U58" s="52"/>
      <c r="V58" s="898"/>
      <c r="W58" s="898"/>
      <c r="X58" s="898"/>
      <c r="Y58" s="898"/>
    </row>
    <row r="59" spans="17:25" ht="33.75" customHeight="1">
      <c r="Q59" s="521"/>
      <c r="R59" s="521"/>
      <c r="S59" s="521"/>
      <c r="T59" s="521"/>
      <c r="U59" s="52"/>
      <c r="V59" s="898"/>
      <c r="W59" s="898"/>
      <c r="X59" s="898"/>
      <c r="Y59" s="898"/>
    </row>
    <row r="60" spans="17:25" ht="33.75" customHeight="1">
      <c r="Q60" s="521"/>
      <c r="R60" s="521"/>
      <c r="S60" s="521"/>
      <c r="T60" s="521"/>
      <c r="U60" s="52"/>
      <c r="V60" s="898"/>
      <c r="W60" s="898"/>
      <c r="X60" s="898"/>
      <c r="Y60" s="898"/>
    </row>
    <row r="61" spans="17:25" ht="33.75" customHeight="1">
      <c r="Q61" s="521"/>
      <c r="R61" s="521"/>
      <c r="S61" s="521"/>
      <c r="T61" s="521"/>
      <c r="U61" s="52"/>
      <c r="V61" s="898"/>
      <c r="W61" s="898"/>
      <c r="X61" s="898"/>
      <c r="Y61" s="898"/>
    </row>
    <row r="62" spans="17:25" ht="33.75" customHeight="1">
      <c r="Q62" s="521"/>
      <c r="R62" s="521"/>
      <c r="S62" s="521"/>
      <c r="T62" s="521"/>
      <c r="U62" s="52"/>
      <c r="V62" s="898"/>
      <c r="W62" s="898"/>
      <c r="X62" s="898"/>
      <c r="Y62" s="898"/>
    </row>
    <row r="63" spans="17:25" ht="33.75" customHeight="1">
      <c r="Q63" s="521"/>
      <c r="R63" s="521"/>
      <c r="S63" s="521"/>
      <c r="T63" s="521"/>
      <c r="U63" s="52"/>
      <c r="V63" s="898"/>
      <c r="W63" s="898"/>
      <c r="X63" s="898"/>
      <c r="Y63" s="898"/>
    </row>
    <row r="64" spans="17:25" ht="33.75" customHeight="1">
      <c r="Q64" s="521"/>
      <c r="R64" s="521"/>
      <c r="S64" s="521"/>
      <c r="T64" s="521"/>
      <c r="U64" s="52"/>
      <c r="V64" s="898"/>
      <c r="W64" s="898"/>
      <c r="X64" s="898"/>
      <c r="Y64" s="898"/>
    </row>
    <row r="65" spans="17:25" ht="33.75" customHeight="1">
      <c r="Q65" s="521"/>
      <c r="R65" s="521"/>
      <c r="S65" s="521"/>
      <c r="T65" s="521"/>
      <c r="U65" s="52"/>
      <c r="V65" s="898"/>
      <c r="W65" s="898"/>
      <c r="X65" s="898"/>
      <c r="Y65" s="898"/>
    </row>
    <row r="66" spans="17:25" ht="33.75" customHeight="1">
      <c r="Q66" s="521"/>
      <c r="R66" s="521"/>
      <c r="S66" s="521"/>
      <c r="T66" s="521"/>
      <c r="U66" s="52"/>
      <c r="V66" s="898"/>
      <c r="W66" s="898"/>
      <c r="X66" s="898"/>
      <c r="Y66" s="898"/>
    </row>
    <row r="67" spans="17:25" ht="33.75" customHeight="1">
      <c r="Q67" s="521"/>
      <c r="R67" s="521"/>
      <c r="S67" s="521"/>
      <c r="T67" s="521"/>
      <c r="U67" s="52"/>
      <c r="V67" s="898"/>
      <c r="W67" s="898"/>
      <c r="X67" s="898"/>
      <c r="Y67" s="898"/>
    </row>
    <row r="68" spans="17:25" ht="33.75" customHeight="1">
      <c r="Q68" s="521"/>
      <c r="R68" s="521"/>
      <c r="S68" s="521"/>
      <c r="T68" s="521"/>
      <c r="U68" s="52"/>
      <c r="V68" s="898"/>
      <c r="W68" s="898"/>
      <c r="X68" s="898"/>
      <c r="Y68" s="898"/>
    </row>
    <row r="69" spans="17:25" ht="33.75" customHeight="1">
      <c r="Q69" s="521"/>
      <c r="R69" s="521"/>
      <c r="S69" s="521"/>
      <c r="T69" s="521"/>
      <c r="U69" s="52"/>
      <c r="V69" s="898"/>
      <c r="W69" s="898"/>
      <c r="X69" s="898"/>
      <c r="Y69" s="898"/>
    </row>
    <row r="70" spans="17:25" ht="33.75" customHeight="1">
      <c r="Q70" s="521"/>
      <c r="R70" s="521"/>
      <c r="S70" s="521"/>
      <c r="T70" s="521"/>
      <c r="U70" s="52"/>
      <c r="V70" s="898"/>
      <c r="W70" s="898"/>
      <c r="X70" s="898"/>
      <c r="Y70" s="898"/>
    </row>
    <row r="71" spans="17:25" ht="33.75" customHeight="1">
      <c r="Q71" s="521"/>
      <c r="R71" s="521"/>
      <c r="S71" s="521"/>
      <c r="T71" s="521"/>
      <c r="U71" s="52"/>
      <c r="V71" s="898"/>
      <c r="W71" s="898"/>
      <c r="X71" s="898"/>
      <c r="Y71" s="898"/>
    </row>
    <row r="72" spans="17:25" ht="33.75" customHeight="1">
      <c r="Q72" s="521"/>
      <c r="R72" s="521"/>
      <c r="S72" s="521"/>
      <c r="T72" s="521"/>
      <c r="U72" s="52"/>
      <c r="V72" s="898"/>
      <c r="W72" s="898"/>
      <c r="X72" s="898"/>
      <c r="Y72" s="898"/>
    </row>
    <row r="73" spans="17:25" ht="33.75" customHeight="1">
      <c r="Q73" s="521"/>
      <c r="R73" s="521"/>
      <c r="S73" s="521"/>
      <c r="T73" s="521"/>
      <c r="U73" s="52"/>
      <c r="V73" s="898"/>
      <c r="W73" s="898"/>
      <c r="X73" s="898"/>
      <c r="Y73" s="898"/>
    </row>
    <row r="74" spans="17:25" ht="33.75" customHeight="1">
      <c r="Q74" s="521"/>
      <c r="R74" s="521"/>
      <c r="S74" s="521"/>
      <c r="T74" s="521"/>
      <c r="U74" s="52"/>
      <c r="V74" s="898"/>
      <c r="W74" s="898"/>
      <c r="X74" s="898"/>
      <c r="Y74" s="898"/>
    </row>
    <row r="75" spans="17:25" ht="33.75" customHeight="1">
      <c r="Q75" s="521"/>
      <c r="R75" s="521"/>
      <c r="S75" s="521"/>
      <c r="T75" s="521"/>
      <c r="U75" s="52"/>
      <c r="V75" s="898"/>
      <c r="W75" s="898"/>
      <c r="X75" s="898"/>
      <c r="Y75" s="898"/>
    </row>
    <row r="76" spans="17:25" ht="33.75" customHeight="1">
      <c r="Q76" s="521"/>
      <c r="R76" s="521"/>
      <c r="S76" s="521"/>
      <c r="T76" s="521"/>
      <c r="U76" s="52"/>
      <c r="V76" s="898"/>
      <c r="W76" s="898"/>
      <c r="X76" s="898"/>
      <c r="Y76" s="898"/>
    </row>
    <row r="77" spans="17:25" ht="33.75" customHeight="1">
      <c r="Q77" s="521"/>
      <c r="R77" s="521"/>
      <c r="S77" s="521"/>
      <c r="T77" s="521"/>
      <c r="U77" s="52"/>
      <c r="V77" s="898"/>
      <c r="W77" s="898"/>
      <c r="X77" s="898"/>
      <c r="Y77" s="898"/>
    </row>
    <row r="78" spans="17:25" ht="33.75" customHeight="1">
      <c r="Q78" s="521"/>
      <c r="R78" s="521"/>
      <c r="S78" s="521"/>
      <c r="T78" s="521"/>
      <c r="U78" s="52"/>
      <c r="V78" s="898"/>
      <c r="W78" s="898"/>
      <c r="X78" s="898"/>
      <c r="Y78" s="898"/>
    </row>
    <row r="79" spans="17:25" ht="33.75" customHeight="1">
      <c r="Q79" s="521"/>
      <c r="R79" s="521"/>
      <c r="S79" s="521"/>
      <c r="T79" s="521"/>
      <c r="U79" s="52"/>
      <c r="V79" s="898"/>
      <c r="W79" s="898"/>
      <c r="X79" s="898"/>
      <c r="Y79" s="898"/>
    </row>
    <row r="80" spans="17:25" ht="33.75" customHeight="1">
      <c r="Q80" s="521"/>
      <c r="R80" s="521"/>
      <c r="S80" s="521"/>
      <c r="T80" s="521"/>
      <c r="U80" s="52"/>
      <c r="V80" s="898"/>
      <c r="W80" s="898"/>
      <c r="X80" s="898"/>
      <c r="Y80" s="898"/>
    </row>
    <row r="81" spans="17:25" ht="33.75" customHeight="1">
      <c r="Q81" s="521"/>
      <c r="R81" s="521"/>
      <c r="S81" s="521"/>
      <c r="T81" s="521"/>
      <c r="U81" s="52"/>
      <c r="V81" s="898"/>
      <c r="W81" s="898"/>
      <c r="X81" s="898"/>
      <c r="Y81" s="898"/>
    </row>
    <row r="82" spans="17:25" ht="33.75" customHeight="1">
      <c r="Q82" s="521"/>
      <c r="R82" s="521"/>
      <c r="S82" s="521"/>
      <c r="T82" s="521"/>
      <c r="U82" s="52"/>
      <c r="V82" s="898"/>
      <c r="W82" s="898"/>
      <c r="X82" s="898"/>
      <c r="Y82" s="898"/>
    </row>
    <row r="83" spans="17:25" ht="33.75" customHeight="1">
      <c r="Q83" s="35"/>
      <c r="R83" s="35"/>
      <c r="S83" s="35"/>
      <c r="T83" s="35"/>
      <c r="U83" s="35"/>
      <c r="V83" s="35"/>
      <c r="W83" s="35"/>
      <c r="X83" s="35"/>
      <c r="Y83" s="35"/>
    </row>
    <row r="84" spans="17:25" ht="33.75" customHeight="1">
      <c r="Q84" s="35"/>
      <c r="R84" s="35"/>
      <c r="S84" s="35"/>
      <c r="T84" s="35"/>
      <c r="U84" s="35"/>
      <c r="V84" s="35"/>
      <c r="W84" s="35"/>
      <c r="X84" s="35"/>
      <c r="Y84" s="35"/>
    </row>
    <row r="85" spans="17:25" ht="33.75" customHeight="1">
      <c r="Q85" s="35"/>
      <c r="R85" s="35"/>
      <c r="S85" s="35"/>
      <c r="T85" s="35"/>
      <c r="U85" s="35"/>
      <c r="V85" s="35"/>
      <c r="W85" s="35"/>
      <c r="X85" s="35"/>
      <c r="Y85" s="35"/>
    </row>
    <row r="86" spans="17:25" ht="33.75" customHeight="1">
      <c r="Q86" s="35"/>
      <c r="R86" s="35"/>
      <c r="S86" s="35"/>
      <c r="T86" s="35"/>
      <c r="U86" s="35"/>
      <c r="V86" s="35"/>
      <c r="W86" s="35"/>
      <c r="X86" s="35"/>
      <c r="Y86" s="35"/>
    </row>
    <row r="87" spans="17:25" ht="33.75" customHeight="1">
      <c r="Q87" s="35"/>
      <c r="R87" s="35"/>
      <c r="S87" s="35"/>
      <c r="T87" s="35"/>
      <c r="U87" s="35"/>
      <c r="V87" s="35"/>
      <c r="W87" s="35"/>
      <c r="X87" s="35"/>
      <c r="Y87" s="35"/>
    </row>
    <row r="88" spans="17:25" ht="33.75" customHeight="1">
      <c r="Q88" s="35"/>
      <c r="R88" s="35"/>
      <c r="S88" s="35"/>
      <c r="T88" s="35"/>
      <c r="U88" s="35"/>
      <c r="V88" s="35"/>
      <c r="W88" s="35"/>
      <c r="X88" s="35"/>
      <c r="Y88" s="35"/>
    </row>
    <row r="89" spans="17:25" ht="33.75" customHeight="1">
      <c r="Q89" s="35"/>
      <c r="R89" s="35"/>
      <c r="S89" s="35"/>
      <c r="T89" s="35"/>
      <c r="U89" s="35"/>
      <c r="V89" s="35"/>
      <c r="W89" s="35"/>
      <c r="X89" s="35"/>
      <c r="Y89" s="35"/>
    </row>
    <row r="90" spans="17:25" ht="33.75" customHeight="1">
      <c r="Q90" s="35"/>
      <c r="R90" s="35"/>
      <c r="S90" s="35"/>
      <c r="T90" s="35"/>
      <c r="U90" s="35"/>
      <c r="V90" s="35"/>
      <c r="W90" s="35"/>
      <c r="X90" s="35"/>
      <c r="Y90" s="35"/>
    </row>
    <row r="91" spans="17:25" ht="33.75" customHeight="1">
      <c r="Q91" s="35"/>
      <c r="R91" s="35"/>
      <c r="S91" s="35"/>
      <c r="T91" s="35"/>
      <c r="U91" s="35"/>
      <c r="V91" s="35"/>
      <c r="W91" s="35"/>
      <c r="X91" s="35"/>
      <c r="Y91" s="35"/>
    </row>
    <row r="92" spans="17:25" ht="33.75" customHeight="1">
      <c r="Q92" s="35"/>
      <c r="R92" s="35"/>
      <c r="S92" s="35"/>
      <c r="T92" s="35"/>
      <c r="U92" s="35"/>
      <c r="V92" s="35"/>
      <c r="W92" s="35"/>
      <c r="X92" s="35"/>
      <c r="Y92" s="35"/>
    </row>
    <row r="93" spans="17:25" ht="33.75" customHeight="1">
      <c r="Q93" s="35"/>
      <c r="R93" s="35"/>
      <c r="S93" s="35"/>
      <c r="T93" s="35"/>
      <c r="U93" s="35"/>
      <c r="V93" s="35"/>
      <c r="W93" s="35"/>
      <c r="X93" s="35"/>
      <c r="Y93" s="35"/>
    </row>
    <row r="94" spans="17:25" ht="33.75" customHeight="1">
      <c r="Q94" s="35"/>
      <c r="R94" s="35"/>
      <c r="S94" s="35"/>
      <c r="T94" s="35"/>
      <c r="U94" s="35"/>
      <c r="V94" s="35"/>
      <c r="W94" s="35"/>
      <c r="X94" s="35"/>
      <c r="Y94" s="35"/>
    </row>
    <row r="95" spans="17:25" ht="33.75" customHeight="1">
      <c r="Q95" s="35"/>
      <c r="R95" s="35"/>
      <c r="S95" s="35"/>
      <c r="T95" s="35"/>
      <c r="U95" s="35"/>
      <c r="V95" s="35"/>
      <c r="W95" s="35"/>
      <c r="X95" s="35"/>
      <c r="Y95" s="35"/>
    </row>
    <row r="96" spans="17:25" ht="33.75" customHeight="1">
      <c r="Q96" s="35"/>
      <c r="R96" s="35"/>
      <c r="S96" s="35"/>
      <c r="T96" s="35"/>
      <c r="U96" s="35"/>
      <c r="V96" s="35"/>
      <c r="W96" s="35"/>
      <c r="X96" s="35"/>
      <c r="Y96" s="35"/>
    </row>
    <row r="97" spans="17:25" ht="33.75" customHeight="1">
      <c r="Q97" s="35"/>
      <c r="R97" s="35"/>
      <c r="S97" s="35"/>
      <c r="T97" s="35"/>
      <c r="U97" s="35"/>
      <c r="V97" s="35"/>
      <c r="W97" s="35"/>
      <c r="X97" s="35"/>
      <c r="Y97" s="35"/>
    </row>
    <row r="98" spans="17:25" ht="33.75" customHeight="1">
      <c r="Q98" s="35"/>
      <c r="R98" s="35"/>
      <c r="S98" s="35"/>
      <c r="T98" s="35"/>
      <c r="U98" s="35"/>
      <c r="V98" s="35"/>
      <c r="W98" s="35"/>
      <c r="X98" s="35"/>
      <c r="Y98" s="35"/>
    </row>
    <row r="99" spans="17:25" ht="33.75" customHeight="1">
      <c r="Q99" s="35"/>
      <c r="R99" s="35"/>
      <c r="S99" s="35"/>
      <c r="T99" s="35"/>
      <c r="U99" s="35"/>
      <c r="V99" s="35"/>
      <c r="W99" s="35"/>
      <c r="X99" s="35"/>
      <c r="Y99" s="35"/>
    </row>
    <row r="100" spans="17:25" ht="33.75" customHeight="1">
      <c r="Q100" s="35"/>
      <c r="R100" s="35"/>
      <c r="S100" s="35"/>
      <c r="T100" s="35"/>
      <c r="U100" s="35"/>
      <c r="V100" s="35"/>
      <c r="W100" s="35"/>
      <c r="X100" s="35"/>
      <c r="Y100" s="35"/>
    </row>
    <row r="101" spans="17:25" ht="33.75" customHeight="1">
      <c r="Q101" s="35"/>
      <c r="R101" s="35"/>
      <c r="S101" s="35"/>
      <c r="T101" s="35"/>
      <c r="U101" s="35"/>
      <c r="V101" s="35"/>
      <c r="W101" s="35"/>
      <c r="X101" s="35"/>
      <c r="Y101" s="35"/>
    </row>
    <row r="102" spans="17:25" ht="33.75" customHeight="1">
      <c r="Q102" s="35"/>
      <c r="R102" s="35"/>
      <c r="S102" s="35"/>
      <c r="T102" s="35"/>
      <c r="U102" s="35"/>
      <c r="V102" s="35"/>
      <c r="W102" s="35"/>
      <c r="X102" s="35"/>
      <c r="Y102" s="35"/>
    </row>
    <row r="103" spans="17:25" ht="33.75" customHeight="1">
      <c r="Q103" s="35"/>
      <c r="R103" s="35"/>
      <c r="S103" s="35"/>
      <c r="T103" s="35"/>
      <c r="U103" s="35"/>
      <c r="V103" s="35"/>
      <c r="W103" s="35"/>
      <c r="X103" s="35"/>
      <c r="Y103" s="35"/>
    </row>
    <row r="104" spans="17:25" ht="33.75" customHeight="1">
      <c r="Q104" s="35"/>
      <c r="R104" s="35"/>
      <c r="S104" s="35"/>
      <c r="T104" s="35"/>
      <c r="U104" s="35"/>
      <c r="V104" s="35"/>
      <c r="W104" s="35"/>
      <c r="X104" s="35"/>
      <c r="Y104" s="35"/>
    </row>
    <row r="105" spans="17:25" ht="33.75" customHeight="1">
      <c r="Q105" s="35"/>
      <c r="R105" s="35"/>
      <c r="S105" s="35"/>
      <c r="T105" s="35"/>
      <c r="U105" s="35"/>
      <c r="V105" s="35"/>
      <c r="W105" s="35"/>
      <c r="X105" s="35"/>
      <c r="Y105" s="35"/>
    </row>
    <row r="106" spans="17:25" ht="33.75" customHeight="1">
      <c r="Q106" s="35"/>
      <c r="R106" s="35"/>
      <c r="S106" s="35"/>
      <c r="T106" s="35"/>
      <c r="U106" s="35"/>
      <c r="V106" s="35"/>
      <c r="W106" s="35"/>
      <c r="X106" s="35"/>
      <c r="Y106" s="35"/>
    </row>
    <row r="107" spans="17:25" ht="33.75" customHeight="1">
      <c r="Q107" s="35"/>
      <c r="R107" s="35"/>
      <c r="S107" s="35"/>
      <c r="T107" s="35"/>
      <c r="U107" s="35"/>
      <c r="V107" s="35"/>
      <c r="W107" s="35"/>
      <c r="X107" s="35"/>
      <c r="Y107" s="35"/>
    </row>
    <row r="108" spans="17:25" ht="33.75" customHeight="1">
      <c r="Q108" s="35"/>
      <c r="R108" s="35"/>
      <c r="S108" s="35"/>
      <c r="T108" s="35"/>
      <c r="U108" s="35"/>
      <c r="V108" s="35"/>
      <c r="W108" s="35"/>
      <c r="X108" s="35"/>
      <c r="Y108" s="35"/>
    </row>
    <row r="109" spans="17:25" ht="33.75" customHeight="1">
      <c r="Q109" s="35"/>
      <c r="R109" s="35"/>
      <c r="S109" s="35"/>
      <c r="T109" s="35"/>
      <c r="U109" s="35"/>
      <c r="V109" s="35"/>
      <c r="W109" s="35"/>
      <c r="X109" s="35"/>
      <c r="Y109" s="35"/>
    </row>
    <row r="110" spans="17:25" ht="33.75" customHeight="1">
      <c r="Q110" s="35"/>
      <c r="R110" s="35"/>
      <c r="S110" s="35"/>
      <c r="T110" s="35"/>
      <c r="U110" s="35"/>
      <c r="V110" s="35"/>
      <c r="W110" s="35"/>
      <c r="X110" s="35"/>
      <c r="Y110" s="35"/>
    </row>
    <row r="111" spans="17:25" ht="33.75" customHeight="1">
      <c r="Q111" s="35"/>
      <c r="R111" s="35"/>
      <c r="S111" s="35"/>
      <c r="T111" s="35"/>
      <c r="U111" s="35"/>
      <c r="V111" s="35"/>
      <c r="W111" s="35"/>
      <c r="X111" s="35"/>
      <c r="Y111" s="35"/>
    </row>
    <row r="112" spans="17:25" ht="33.75" customHeight="1">
      <c r="Q112" s="35"/>
      <c r="R112" s="35"/>
      <c r="S112" s="35"/>
      <c r="T112" s="35"/>
      <c r="U112" s="35"/>
      <c r="V112" s="35"/>
      <c r="W112" s="35"/>
      <c r="X112" s="35"/>
      <c r="Y112" s="35"/>
    </row>
    <row r="113" spans="17:25" ht="33.75" customHeight="1">
      <c r="Q113" s="35"/>
      <c r="R113" s="35"/>
      <c r="S113" s="35"/>
      <c r="T113" s="35"/>
      <c r="U113" s="35"/>
      <c r="V113" s="35"/>
      <c r="W113" s="35"/>
      <c r="X113" s="35"/>
      <c r="Y113" s="35"/>
    </row>
    <row r="114" spans="17:25" ht="33.75" customHeight="1">
      <c r="Q114" s="35"/>
      <c r="R114" s="35"/>
      <c r="S114" s="35"/>
      <c r="T114" s="35"/>
      <c r="U114" s="35"/>
      <c r="V114" s="35"/>
      <c r="W114" s="35"/>
      <c r="X114" s="35"/>
      <c r="Y114" s="35"/>
    </row>
    <row r="115" spans="17:25" ht="33.75" customHeight="1">
      <c r="Q115" s="35"/>
      <c r="R115" s="35"/>
      <c r="S115" s="35"/>
      <c r="T115" s="35"/>
      <c r="U115" s="35"/>
      <c r="V115" s="35"/>
      <c r="W115" s="35"/>
      <c r="X115" s="35"/>
      <c r="Y115" s="35"/>
    </row>
    <row r="116" spans="17:25" ht="33.75" customHeight="1">
      <c r="Q116" s="35"/>
      <c r="R116" s="35"/>
      <c r="S116" s="35"/>
      <c r="T116" s="35"/>
      <c r="U116" s="35"/>
      <c r="V116" s="35"/>
      <c r="W116" s="35"/>
      <c r="X116" s="35"/>
      <c r="Y116" s="35"/>
    </row>
    <row r="117" spans="17:25" ht="33.75" customHeight="1">
      <c r="Q117" s="35"/>
      <c r="R117" s="35"/>
      <c r="S117" s="35"/>
      <c r="T117" s="35"/>
      <c r="U117" s="35"/>
      <c r="V117" s="35"/>
      <c r="W117" s="35"/>
      <c r="X117" s="35"/>
      <c r="Y117" s="35"/>
    </row>
    <row r="118" spans="17:25" ht="33.75" customHeight="1">
      <c r="Q118" s="35"/>
      <c r="R118" s="35"/>
      <c r="S118" s="35"/>
      <c r="T118" s="35"/>
      <c r="U118" s="35"/>
      <c r="V118" s="35"/>
      <c r="W118" s="35"/>
      <c r="X118" s="35"/>
      <c r="Y118" s="35"/>
    </row>
    <row r="119" spans="17:25" ht="33.75" customHeight="1">
      <c r="Q119" s="35"/>
      <c r="R119" s="35"/>
      <c r="S119" s="35"/>
      <c r="T119" s="35"/>
      <c r="U119" s="35"/>
      <c r="V119" s="35"/>
      <c r="W119" s="35"/>
      <c r="X119" s="35"/>
      <c r="Y119" s="35"/>
    </row>
    <row r="120" spans="17:25" ht="33.75" customHeight="1">
      <c r="Q120" s="35"/>
      <c r="R120" s="35"/>
      <c r="S120" s="35"/>
      <c r="T120" s="35"/>
      <c r="U120" s="35"/>
      <c r="V120" s="35"/>
      <c r="W120" s="35"/>
      <c r="X120" s="35"/>
      <c r="Y120" s="35"/>
    </row>
    <row r="121" spans="17:25" ht="33.75" customHeight="1">
      <c r="Q121" s="35"/>
      <c r="R121" s="35"/>
      <c r="S121" s="35"/>
      <c r="T121" s="35"/>
      <c r="U121" s="35"/>
      <c r="V121" s="35"/>
      <c r="W121" s="35"/>
      <c r="X121" s="35"/>
      <c r="Y121" s="35"/>
    </row>
    <row r="122" spans="17:25" ht="33.75" customHeight="1">
      <c r="Q122" s="35"/>
      <c r="R122" s="35"/>
      <c r="S122" s="35"/>
      <c r="T122" s="35"/>
      <c r="U122" s="35"/>
      <c r="V122" s="35"/>
      <c r="W122" s="35"/>
      <c r="X122" s="35"/>
      <c r="Y122" s="35"/>
    </row>
    <row r="123" spans="17:25" ht="33.75" customHeight="1">
      <c r="Q123" s="35"/>
      <c r="R123" s="35"/>
      <c r="S123" s="35"/>
      <c r="T123" s="35"/>
      <c r="U123" s="35"/>
      <c r="V123" s="35"/>
      <c r="W123" s="35"/>
      <c r="X123" s="35"/>
      <c r="Y123" s="35"/>
    </row>
    <row r="124" spans="17:25" ht="33.75" customHeight="1">
      <c r="Q124" s="35"/>
      <c r="R124" s="35"/>
      <c r="S124" s="35"/>
      <c r="T124" s="35"/>
      <c r="U124" s="35"/>
      <c r="V124" s="35"/>
      <c r="W124" s="35"/>
      <c r="X124" s="35"/>
      <c r="Y124" s="35"/>
    </row>
    <row r="125" spans="17:25" ht="33.75" customHeight="1">
      <c r="Q125" s="35"/>
      <c r="R125" s="35"/>
      <c r="S125" s="35"/>
      <c r="T125" s="35"/>
      <c r="U125" s="35"/>
      <c r="V125" s="35"/>
      <c r="W125" s="35"/>
      <c r="X125" s="35"/>
      <c r="Y125" s="35"/>
    </row>
    <row r="126" spans="17:25" ht="33.75" customHeight="1">
      <c r="Q126" s="35"/>
      <c r="R126" s="35"/>
      <c r="S126" s="35"/>
      <c r="T126" s="35"/>
      <c r="U126" s="35"/>
      <c r="V126" s="35"/>
      <c r="W126" s="35"/>
      <c r="X126" s="35"/>
      <c r="Y126" s="35"/>
    </row>
    <row r="127" spans="17:25" ht="33.75" customHeight="1">
      <c r="Q127" s="35"/>
      <c r="R127" s="35"/>
      <c r="S127" s="35"/>
      <c r="T127" s="35"/>
      <c r="U127" s="35"/>
      <c r="V127" s="35"/>
      <c r="W127" s="35"/>
      <c r="X127" s="35"/>
      <c r="Y127" s="35"/>
    </row>
    <row r="128" spans="17:25" ht="33.75" customHeight="1">
      <c r="Q128" s="35"/>
      <c r="R128" s="35"/>
      <c r="S128" s="35"/>
      <c r="T128" s="35"/>
      <c r="U128" s="35"/>
      <c r="V128" s="35"/>
      <c r="W128" s="35"/>
      <c r="X128" s="35"/>
      <c r="Y128" s="35"/>
    </row>
    <row r="129" spans="17:25" ht="33.75" customHeight="1">
      <c r="Q129" s="35"/>
      <c r="R129" s="35"/>
      <c r="S129" s="35"/>
      <c r="T129" s="35"/>
      <c r="U129" s="35"/>
      <c r="V129" s="35"/>
      <c r="W129" s="35"/>
      <c r="X129" s="35"/>
      <c r="Y129" s="35"/>
    </row>
    <row r="130" spans="17:25" ht="33.75" customHeight="1">
      <c r="Q130" s="35"/>
      <c r="R130" s="35"/>
      <c r="S130" s="35"/>
      <c r="T130" s="35"/>
      <c r="U130" s="35"/>
      <c r="V130" s="35"/>
      <c r="W130" s="35"/>
      <c r="X130" s="35"/>
      <c r="Y130" s="35"/>
    </row>
    <row r="131" spans="17:25" ht="33.75" customHeight="1">
      <c r="Q131" s="35"/>
      <c r="R131" s="35"/>
      <c r="S131" s="35"/>
      <c r="T131" s="35"/>
      <c r="U131" s="35"/>
      <c r="V131" s="35"/>
      <c r="W131" s="35"/>
      <c r="X131" s="35"/>
      <c r="Y131" s="35"/>
    </row>
    <row r="132" spans="17:25" ht="33.75" customHeight="1">
      <c r="Q132" s="35"/>
      <c r="R132" s="35"/>
      <c r="S132" s="35"/>
      <c r="T132" s="35"/>
      <c r="U132" s="35"/>
      <c r="V132" s="35"/>
      <c r="W132" s="35"/>
      <c r="X132" s="35"/>
      <c r="Y132" s="35"/>
    </row>
    <row r="133" spans="17:25" ht="33.75" customHeight="1">
      <c r="Q133" s="35"/>
      <c r="R133" s="35"/>
      <c r="S133" s="35"/>
      <c r="T133" s="35"/>
      <c r="U133" s="35"/>
      <c r="V133" s="35"/>
      <c r="W133" s="35"/>
      <c r="X133" s="35"/>
      <c r="Y133" s="35"/>
    </row>
    <row r="134" spans="17:25" ht="33.75" customHeight="1">
      <c r="Q134" s="35"/>
      <c r="R134" s="35"/>
      <c r="S134" s="35"/>
      <c r="T134" s="35"/>
      <c r="U134" s="35"/>
      <c r="V134" s="35"/>
      <c r="W134" s="35"/>
      <c r="X134" s="35"/>
      <c r="Y134" s="35"/>
    </row>
    <row r="135" spans="17:25" ht="33.75" customHeight="1">
      <c r="Q135" s="35"/>
      <c r="R135" s="35"/>
      <c r="S135" s="35"/>
      <c r="T135" s="35"/>
      <c r="U135" s="35"/>
      <c r="V135" s="35"/>
      <c r="W135" s="35"/>
      <c r="X135" s="35"/>
      <c r="Y135" s="35"/>
    </row>
    <row r="136" spans="17:25" ht="33.75" customHeight="1">
      <c r="Q136" s="35"/>
      <c r="R136" s="35"/>
      <c r="S136" s="35"/>
      <c r="T136" s="35"/>
      <c r="U136" s="35"/>
      <c r="V136" s="35"/>
      <c r="W136" s="35"/>
      <c r="X136" s="35"/>
      <c r="Y136" s="35"/>
    </row>
    <row r="137" spans="17:25" ht="33.75" customHeight="1">
      <c r="Q137" s="35"/>
      <c r="R137" s="35"/>
      <c r="S137" s="35"/>
      <c r="T137" s="35"/>
      <c r="U137" s="35"/>
      <c r="V137" s="35"/>
      <c r="W137" s="35"/>
      <c r="X137" s="35"/>
      <c r="Y137" s="35"/>
    </row>
    <row r="138" spans="17:25" ht="33.75" customHeight="1">
      <c r="Q138" s="35"/>
      <c r="R138" s="35"/>
      <c r="S138" s="35"/>
      <c r="T138" s="35"/>
      <c r="U138" s="35"/>
      <c r="V138" s="35"/>
      <c r="W138" s="35"/>
      <c r="X138" s="35"/>
      <c r="Y138" s="35"/>
    </row>
    <row r="139" spans="17:25" ht="33.75" customHeight="1">
      <c r="Q139" s="35"/>
      <c r="R139" s="35"/>
      <c r="S139" s="35"/>
      <c r="T139" s="35"/>
      <c r="U139" s="35"/>
      <c r="V139" s="35"/>
      <c r="W139" s="35"/>
      <c r="X139" s="35"/>
      <c r="Y139" s="35"/>
    </row>
    <row r="140" spans="17:25" ht="33.75" customHeight="1">
      <c r="Q140" s="35"/>
      <c r="R140" s="35"/>
      <c r="S140" s="35"/>
      <c r="T140" s="35"/>
      <c r="U140" s="35"/>
      <c r="V140" s="35"/>
      <c r="W140" s="35"/>
      <c r="X140" s="35"/>
      <c r="Y140" s="35"/>
    </row>
    <row r="141" spans="17:25" ht="33.75" customHeight="1">
      <c r="Q141" s="35"/>
      <c r="R141" s="35"/>
      <c r="S141" s="35"/>
      <c r="T141" s="35"/>
      <c r="U141" s="35"/>
      <c r="V141" s="35"/>
      <c r="W141" s="35"/>
      <c r="X141" s="35"/>
      <c r="Y141" s="35"/>
    </row>
    <row r="142" spans="17:25" ht="33.75" customHeight="1">
      <c r="Q142" s="35"/>
      <c r="R142" s="35"/>
      <c r="S142" s="35"/>
      <c r="T142" s="35"/>
      <c r="U142" s="35"/>
      <c r="V142" s="35"/>
      <c r="W142" s="35"/>
      <c r="X142" s="35"/>
      <c r="Y142" s="35"/>
    </row>
    <row r="143" spans="17:25" ht="33.75" customHeight="1">
      <c r="Q143" s="35"/>
      <c r="R143" s="35"/>
      <c r="S143" s="35"/>
      <c r="T143" s="35"/>
      <c r="U143" s="35"/>
      <c r="V143" s="35"/>
      <c r="W143" s="35"/>
      <c r="X143" s="35"/>
      <c r="Y143" s="35"/>
    </row>
    <row r="144" spans="17:25" ht="33.75" customHeight="1">
      <c r="Q144" s="35"/>
      <c r="R144" s="35"/>
      <c r="S144" s="35"/>
      <c r="T144" s="35"/>
      <c r="U144" s="35"/>
      <c r="V144" s="35"/>
      <c r="W144" s="35"/>
      <c r="X144" s="35"/>
      <c r="Y144" s="35"/>
    </row>
    <row r="145" spans="17:25" ht="33.75" customHeight="1">
      <c r="Q145" s="35"/>
      <c r="R145" s="35"/>
      <c r="S145" s="35"/>
      <c r="T145" s="35"/>
      <c r="U145" s="35"/>
      <c r="V145" s="35"/>
      <c r="W145" s="35"/>
      <c r="X145" s="35"/>
      <c r="Y145" s="35"/>
    </row>
    <row r="146" spans="17:25" ht="33.75" customHeight="1">
      <c r="Q146" s="35"/>
      <c r="R146" s="35"/>
      <c r="S146" s="35"/>
      <c r="T146" s="35"/>
      <c r="U146" s="35"/>
      <c r="V146" s="35"/>
      <c r="W146" s="35"/>
      <c r="X146" s="35"/>
      <c r="Y146" s="35"/>
    </row>
    <row r="147" spans="17:25" ht="33.75" customHeight="1">
      <c r="Q147" s="35"/>
      <c r="R147" s="35"/>
      <c r="S147" s="35"/>
      <c r="T147" s="35"/>
      <c r="U147" s="35"/>
      <c r="V147" s="35"/>
      <c r="W147" s="35"/>
      <c r="X147" s="35"/>
      <c r="Y147" s="35"/>
    </row>
    <row r="148" spans="17:25" ht="33.75" customHeight="1">
      <c r="Q148" s="35"/>
      <c r="R148" s="35"/>
      <c r="S148" s="35"/>
      <c r="T148" s="35"/>
      <c r="U148" s="35"/>
      <c r="V148" s="35"/>
      <c r="W148" s="35"/>
      <c r="X148" s="35"/>
      <c r="Y148" s="35"/>
    </row>
    <row r="149" spans="17:25" ht="33.75" customHeight="1">
      <c r="Q149" s="35"/>
      <c r="R149" s="35"/>
      <c r="S149" s="35"/>
      <c r="T149" s="35"/>
      <c r="U149" s="35"/>
      <c r="V149" s="35"/>
      <c r="W149" s="35"/>
      <c r="X149" s="35"/>
      <c r="Y149" s="35"/>
    </row>
    <row r="150" spans="17:25" ht="33.75" customHeight="1">
      <c r="Q150" s="35"/>
      <c r="R150" s="35"/>
      <c r="S150" s="35"/>
      <c r="T150" s="35"/>
      <c r="U150" s="35"/>
      <c r="V150" s="35"/>
      <c r="W150" s="35"/>
      <c r="X150" s="35"/>
      <c r="Y150" s="35"/>
    </row>
    <row r="151" spans="17:25" ht="33.75" customHeight="1">
      <c r="Q151" s="35"/>
      <c r="R151" s="35"/>
      <c r="S151" s="35"/>
      <c r="T151" s="35"/>
      <c r="U151" s="35"/>
      <c r="V151" s="35"/>
      <c r="W151" s="35"/>
      <c r="X151" s="35"/>
      <c r="Y151" s="35"/>
    </row>
    <row r="152" spans="17:25" ht="33.75" customHeight="1">
      <c r="Q152" s="35"/>
      <c r="R152" s="35"/>
      <c r="S152" s="35"/>
      <c r="T152" s="35"/>
      <c r="U152" s="35"/>
      <c r="V152" s="35"/>
      <c r="W152" s="35"/>
      <c r="X152" s="35"/>
      <c r="Y152" s="35"/>
    </row>
    <row r="153" spans="17:25" ht="33.75" customHeight="1">
      <c r="Q153" s="35"/>
      <c r="R153" s="35"/>
      <c r="S153" s="35"/>
      <c r="T153" s="35"/>
      <c r="U153" s="35"/>
      <c r="V153" s="35"/>
      <c r="W153" s="35"/>
      <c r="X153" s="35"/>
      <c r="Y153" s="35"/>
    </row>
    <row r="154" spans="17:25" ht="33.75" customHeight="1">
      <c r="Q154" s="35"/>
      <c r="R154" s="35"/>
      <c r="S154" s="35"/>
      <c r="T154" s="35"/>
      <c r="U154" s="35"/>
      <c r="V154" s="35"/>
      <c r="W154" s="35"/>
      <c r="X154" s="35"/>
      <c r="Y154" s="35"/>
    </row>
    <row r="155" spans="17:25" ht="33.75" customHeight="1">
      <c r="Q155" s="35"/>
      <c r="R155" s="35"/>
      <c r="S155" s="35"/>
      <c r="T155" s="35"/>
      <c r="U155" s="35"/>
      <c r="V155" s="35"/>
      <c r="W155" s="35"/>
      <c r="X155" s="35"/>
      <c r="Y155" s="35"/>
    </row>
    <row r="156" spans="17:25" ht="33.75" customHeight="1">
      <c r="Q156" s="35"/>
      <c r="R156" s="35"/>
      <c r="S156" s="35"/>
      <c r="T156" s="35"/>
      <c r="U156" s="35"/>
      <c r="V156" s="35"/>
      <c r="W156" s="35"/>
      <c r="X156" s="35"/>
      <c r="Y156" s="35"/>
    </row>
    <row r="157" spans="17:25" ht="33.75" customHeight="1">
      <c r="Q157" s="35"/>
      <c r="R157" s="35"/>
      <c r="S157" s="35"/>
      <c r="T157" s="35"/>
      <c r="U157" s="35"/>
      <c r="V157" s="35"/>
      <c r="W157" s="35"/>
      <c r="X157" s="35"/>
      <c r="Y157" s="35"/>
    </row>
    <row r="158" spans="17:25" ht="33.75" customHeight="1">
      <c r="Q158" s="35"/>
      <c r="R158" s="35"/>
      <c r="S158" s="35"/>
      <c r="T158" s="35"/>
      <c r="U158" s="35"/>
      <c r="V158" s="35"/>
      <c r="W158" s="35"/>
      <c r="X158" s="35"/>
      <c r="Y158" s="35"/>
    </row>
    <row r="159" spans="17:25" ht="33.75" customHeight="1">
      <c r="Q159" s="35"/>
      <c r="R159" s="35"/>
      <c r="S159" s="35"/>
      <c r="T159" s="35"/>
      <c r="U159" s="35"/>
      <c r="V159" s="35"/>
      <c r="W159" s="35"/>
      <c r="X159" s="35"/>
      <c r="Y159" s="35"/>
    </row>
    <row r="160" spans="17:25" ht="33.75" customHeight="1">
      <c r="Q160" s="35"/>
      <c r="R160" s="35"/>
      <c r="S160" s="35"/>
      <c r="T160" s="35"/>
      <c r="U160" s="35"/>
      <c r="V160" s="35"/>
      <c r="W160" s="35"/>
      <c r="X160" s="35"/>
      <c r="Y160" s="35"/>
    </row>
    <row r="161" spans="17:25" ht="33.75" customHeight="1">
      <c r="Q161" s="35"/>
      <c r="R161" s="35"/>
      <c r="S161" s="35"/>
      <c r="T161" s="35"/>
      <c r="U161" s="35"/>
      <c r="V161" s="35"/>
      <c r="W161" s="35"/>
      <c r="X161" s="35"/>
      <c r="Y161" s="35"/>
    </row>
    <row r="162" spans="17:25" ht="33.75" customHeight="1">
      <c r="Q162" s="35"/>
      <c r="R162" s="35"/>
      <c r="S162" s="35"/>
      <c r="T162" s="35"/>
      <c r="U162" s="35"/>
      <c r="V162" s="35"/>
      <c r="W162" s="35"/>
      <c r="X162" s="35"/>
      <c r="Y162" s="35"/>
    </row>
    <row r="163" spans="17:25" ht="33.75" customHeight="1">
      <c r="Q163" s="35"/>
      <c r="R163" s="35"/>
      <c r="S163" s="35"/>
      <c r="T163" s="35"/>
      <c r="U163" s="35"/>
      <c r="V163" s="35"/>
      <c r="W163" s="35"/>
      <c r="X163" s="35"/>
      <c r="Y163" s="35"/>
    </row>
    <row r="164" spans="17:25" ht="33.75" customHeight="1">
      <c r="Q164" s="35"/>
      <c r="R164" s="35"/>
      <c r="S164" s="35"/>
      <c r="T164" s="35"/>
      <c r="U164" s="35"/>
      <c r="V164" s="35"/>
      <c r="W164" s="35"/>
      <c r="X164" s="35"/>
      <c r="Y164" s="35"/>
    </row>
    <row r="165" spans="17:25" ht="33.75" customHeight="1">
      <c r="Q165" s="35"/>
      <c r="R165" s="35"/>
      <c r="S165" s="35"/>
      <c r="T165" s="35"/>
      <c r="U165" s="35"/>
      <c r="V165" s="35"/>
      <c r="W165" s="35"/>
      <c r="X165" s="35"/>
      <c r="Y165" s="35"/>
    </row>
    <row r="166" spans="17:25" ht="33.75" customHeight="1">
      <c r="Q166" s="35"/>
      <c r="R166" s="35"/>
      <c r="S166" s="35"/>
      <c r="T166" s="35"/>
      <c r="U166" s="35"/>
      <c r="V166" s="35"/>
      <c r="W166" s="35"/>
      <c r="X166" s="35"/>
      <c r="Y166" s="35"/>
    </row>
  </sheetData>
  <mergeCells count="117">
    <mergeCell ref="X69:X78"/>
    <mergeCell ref="Y69:Y78"/>
    <mergeCell ref="V53:V58"/>
    <mergeCell ref="W53:W58"/>
    <mergeCell ref="X53:X58"/>
    <mergeCell ref="Y53:Y58"/>
    <mergeCell ref="V79:V82"/>
    <mergeCell ref="W79:W82"/>
    <mergeCell ref="X79:X82"/>
    <mergeCell ref="Y79:Y82"/>
    <mergeCell ref="V59:V68"/>
    <mergeCell ref="W59:W68"/>
    <mergeCell ref="X59:X68"/>
    <mergeCell ref="Y59:Y68"/>
    <mergeCell ref="V69:V78"/>
    <mergeCell ref="W69:W78"/>
    <mergeCell ref="AA21:AA26"/>
    <mergeCell ref="J23:J24"/>
    <mergeCell ref="J25:J26"/>
    <mergeCell ref="W21:W26"/>
    <mergeCell ref="X21:X26"/>
    <mergeCell ref="Y21:Y26"/>
    <mergeCell ref="Z21:Z26"/>
    <mergeCell ref="V31:V38"/>
    <mergeCell ref="W31:W38"/>
    <mergeCell ref="Y11:Y16"/>
    <mergeCell ref="Z17:Z20"/>
    <mergeCell ref="V17:V20"/>
    <mergeCell ref="W17:W20"/>
    <mergeCell ref="X17:X20"/>
    <mergeCell ref="Y17:Y20"/>
    <mergeCell ref="V49:V52"/>
    <mergeCell ref="W49:W52"/>
    <mergeCell ref="X49:X52"/>
    <mergeCell ref="Y49:Y52"/>
    <mergeCell ref="V21:V26"/>
    <mergeCell ref="Y31:Y38"/>
    <mergeCell ref="V39:V42"/>
    <mergeCell ref="W39:W42"/>
    <mergeCell ref="X39:X42"/>
    <mergeCell ref="Y39:Y42"/>
    <mergeCell ref="V43:V48"/>
    <mergeCell ref="W43:W48"/>
    <mergeCell ref="X43:X48"/>
    <mergeCell ref="Y43:Y48"/>
    <mergeCell ref="E21:E26"/>
    <mergeCell ref="F21:F26"/>
    <mergeCell ref="G21:G26"/>
    <mergeCell ref="I21:I26"/>
    <mergeCell ref="I17:I20"/>
    <mergeCell ref="J17:J18"/>
    <mergeCell ref="X31:X38"/>
    <mergeCell ref="V11:V16"/>
    <mergeCell ref="W11:W16"/>
    <mergeCell ref="X11:X16"/>
    <mergeCell ref="H17:H20"/>
    <mergeCell ref="J21:J22"/>
    <mergeCell ref="H21:H22"/>
    <mergeCell ref="H23:H26"/>
    <mergeCell ref="Q30:U30"/>
    <mergeCell ref="H11:H16"/>
    <mergeCell ref="Y9:Y10"/>
    <mergeCell ref="B1:C1"/>
    <mergeCell ref="E1:AB1"/>
    <mergeCell ref="K2:L2"/>
    <mergeCell ref="AA3:AA8"/>
    <mergeCell ref="AB3:AB26"/>
    <mergeCell ref="Z9:Z10"/>
    <mergeCell ref="AA9:AA10"/>
    <mergeCell ref="H9:H10"/>
    <mergeCell ref="C17:C20"/>
    <mergeCell ref="D17:D20"/>
    <mergeCell ref="E17:E20"/>
    <mergeCell ref="F17:F20"/>
    <mergeCell ref="G17:G20"/>
    <mergeCell ref="E11:E16"/>
    <mergeCell ref="F11:F16"/>
    <mergeCell ref="G11:G16"/>
    <mergeCell ref="C11:C16"/>
    <mergeCell ref="D11:D16"/>
    <mergeCell ref="AA17:AA20"/>
    <mergeCell ref="J19:J20"/>
    <mergeCell ref="C21:C26"/>
    <mergeCell ref="D21:D26"/>
    <mergeCell ref="J3:J4"/>
    <mergeCell ref="V3:V8"/>
    <mergeCell ref="I9:I10"/>
    <mergeCell ref="J9:J10"/>
    <mergeCell ref="V9:V10"/>
    <mergeCell ref="W9:W10"/>
    <mergeCell ref="X9:X10"/>
    <mergeCell ref="W3:W8"/>
    <mergeCell ref="X3:X8"/>
    <mergeCell ref="C9:C10"/>
    <mergeCell ref="D9:D10"/>
    <mergeCell ref="E9:E10"/>
    <mergeCell ref="F9:F10"/>
    <mergeCell ref="G9:G10"/>
    <mergeCell ref="H3:H8"/>
    <mergeCell ref="AA11:AA16"/>
    <mergeCell ref="A3:A26"/>
    <mergeCell ref="B3:B26"/>
    <mergeCell ref="C3:C8"/>
    <mergeCell ref="D3:D8"/>
    <mergeCell ref="E3:E8"/>
    <mergeCell ref="F3:F8"/>
    <mergeCell ref="G3:G8"/>
    <mergeCell ref="Y3:Y8"/>
    <mergeCell ref="Z3:Z8"/>
    <mergeCell ref="J13:J14"/>
    <mergeCell ref="J15:J16"/>
    <mergeCell ref="I11:I16"/>
    <mergeCell ref="J11:J12"/>
    <mergeCell ref="J5:J6"/>
    <mergeCell ref="Z11:Z16"/>
    <mergeCell ref="J7:J8"/>
    <mergeCell ref="I3:I8"/>
  </mergeCells>
  <conditionalFormatting sqref="Q32:T32">
    <cfRule type="iconSet" priority="1">
      <iconSet iconSet="3Symbols">
        <cfvo type="percent" val="0"/>
        <cfvo type="percent" val="33"/>
        <cfvo type="percent" val="67"/>
      </iconSet>
    </cfRule>
  </conditionalFormatting>
  <printOptions horizontalCentered="1"/>
  <pageMargins left="0" right="0" top="0.74803149606299213" bottom="0.74803149606299213" header="0.31496062992125984" footer="0.31496062992125984"/>
  <pageSetup scale="5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A1DFFD-300B-40DD-905D-2032E20D0E02}">
  <sheetPr>
    <tabColor theme="0"/>
  </sheetPr>
  <dimension ref="A1:AQ169"/>
  <sheetViews>
    <sheetView zoomScale="50" zoomScaleNormal="50" zoomScaleSheetLayoutView="70" workbookViewId="0">
      <pane xSplit="6" ySplit="2" topLeftCell="G39" activePane="bottomRight" state="frozen"/>
      <selection pane="topRight" activeCell="G1" sqref="G1"/>
      <selection pane="bottomLeft" activeCell="A3" sqref="A3"/>
      <selection pane="bottomRight" activeCell="J47" sqref="J47:J50"/>
    </sheetView>
  </sheetViews>
  <sheetFormatPr baseColWidth="10" defaultColWidth="40.28515625" defaultRowHeight="53.45" customHeight="1"/>
  <cols>
    <col min="1" max="1" width="25.42578125" style="168" customWidth="1"/>
    <col min="2" max="2" width="22" style="168" customWidth="1"/>
    <col min="3" max="3" width="23.7109375" style="168" customWidth="1"/>
    <col min="4" max="4" width="49.5703125" style="168" customWidth="1"/>
    <col min="5" max="5" width="36.85546875" style="191" customWidth="1"/>
    <col min="6" max="6" width="11" style="168" customWidth="1"/>
    <col min="7" max="7" width="30.7109375" style="192" customWidth="1"/>
    <col min="8" max="8" width="20.28515625" style="192" customWidth="1"/>
    <col min="9" max="9" width="11.7109375" style="168" customWidth="1"/>
    <col min="10" max="10" width="45" style="193" customWidth="1"/>
    <col min="11" max="11" width="12.28515625" style="168" customWidth="1"/>
    <col min="12" max="12" width="10.28515625" style="168" customWidth="1"/>
    <col min="13" max="16" width="10.42578125" style="168" customWidth="1"/>
    <col min="17" max="18" width="10.42578125" style="35" customWidth="1"/>
    <col min="19" max="19" width="13" style="35" customWidth="1"/>
    <col min="20" max="20" width="17.42578125" style="35" customWidth="1"/>
    <col min="21" max="21" width="15.28515625" style="35" customWidth="1"/>
    <col min="22" max="22" width="15.5703125" style="35" customWidth="1"/>
    <col min="23" max="23" width="13.7109375" style="35" customWidth="1"/>
    <col min="24" max="24" width="15.5703125" style="35" customWidth="1"/>
    <col min="25" max="25" width="16" style="35" customWidth="1"/>
    <col min="26" max="27" width="20.42578125" style="168" customWidth="1"/>
    <col min="28" max="28" width="18.42578125" style="196" customWidth="1"/>
    <col min="29" max="16384" width="40.28515625" style="168"/>
  </cols>
  <sheetData>
    <row r="1" spans="1:43" s="169" customFormat="1" ht="53.45" customHeight="1">
      <c r="A1" s="167" t="s">
        <v>0</v>
      </c>
      <c r="B1" s="1081" t="s">
        <v>1</v>
      </c>
      <c r="C1" s="1081"/>
      <c r="D1" s="167" t="s">
        <v>24</v>
      </c>
      <c r="E1" s="1082">
        <v>2024</v>
      </c>
      <c r="F1" s="1082"/>
      <c r="G1" s="1082"/>
      <c r="H1" s="1082"/>
      <c r="I1" s="1082"/>
      <c r="J1" s="1082"/>
      <c r="K1" s="1082"/>
      <c r="L1" s="1082"/>
      <c r="M1" s="1082"/>
      <c r="N1" s="1082"/>
      <c r="O1" s="1082"/>
      <c r="P1" s="1082"/>
      <c r="Q1" s="1082"/>
      <c r="R1" s="1082"/>
      <c r="S1" s="1082"/>
      <c r="T1" s="1082"/>
      <c r="U1" s="1082"/>
      <c r="V1" s="1082"/>
      <c r="W1" s="1082"/>
      <c r="X1" s="1082"/>
      <c r="Y1" s="1082"/>
      <c r="Z1" s="1082"/>
      <c r="AA1" s="1082"/>
      <c r="AB1" s="1083"/>
      <c r="AC1" s="168"/>
      <c r="AD1" s="168"/>
      <c r="AE1" s="168"/>
      <c r="AF1" s="168"/>
      <c r="AG1" s="168"/>
      <c r="AH1" s="168"/>
      <c r="AI1" s="168"/>
      <c r="AJ1" s="168"/>
      <c r="AK1" s="168"/>
      <c r="AL1" s="168"/>
      <c r="AM1" s="168"/>
      <c r="AN1" s="168"/>
      <c r="AO1" s="168"/>
      <c r="AP1" s="168"/>
      <c r="AQ1" s="168"/>
    </row>
    <row r="2" spans="1:43" s="169" customFormat="1" ht="53.45" customHeight="1">
      <c r="A2" s="170" t="s">
        <v>2</v>
      </c>
      <c r="B2" s="170" t="s">
        <v>3</v>
      </c>
      <c r="C2" s="170" t="s">
        <v>71</v>
      </c>
      <c r="D2" s="171" t="s">
        <v>152</v>
      </c>
      <c r="E2" s="171" t="s">
        <v>434</v>
      </c>
      <c r="F2" s="171" t="s">
        <v>72</v>
      </c>
      <c r="G2" s="172" t="s">
        <v>6</v>
      </c>
      <c r="H2" s="172" t="s">
        <v>7</v>
      </c>
      <c r="I2" s="173" t="s">
        <v>8</v>
      </c>
      <c r="J2" s="172" t="s">
        <v>9</v>
      </c>
      <c r="K2" s="1084" t="s">
        <v>10</v>
      </c>
      <c r="L2" s="1084"/>
      <c r="M2" s="174">
        <v>45717</v>
      </c>
      <c r="N2" s="174">
        <v>45809</v>
      </c>
      <c r="O2" s="174">
        <v>45901</v>
      </c>
      <c r="P2" s="174">
        <v>45992</v>
      </c>
      <c r="Q2" s="175" t="s">
        <v>11</v>
      </c>
      <c r="R2" s="175" t="s">
        <v>12</v>
      </c>
      <c r="S2" s="175" t="s">
        <v>13</v>
      </c>
      <c r="T2" s="175" t="s">
        <v>14</v>
      </c>
      <c r="U2" s="175" t="s">
        <v>15</v>
      </c>
      <c r="V2" s="175" t="s">
        <v>16</v>
      </c>
      <c r="W2" s="175" t="s">
        <v>17</v>
      </c>
      <c r="X2" s="175" t="s">
        <v>18</v>
      </c>
      <c r="Y2" s="175" t="s">
        <v>19</v>
      </c>
      <c r="Z2" s="176" t="s">
        <v>26</v>
      </c>
      <c r="AA2" s="176" t="s">
        <v>20</v>
      </c>
      <c r="AB2" s="176" t="s">
        <v>21</v>
      </c>
      <c r="AC2" s="168"/>
      <c r="AD2" s="168"/>
      <c r="AE2" s="168"/>
      <c r="AF2" s="168"/>
      <c r="AG2" s="168"/>
      <c r="AH2" s="168"/>
      <c r="AI2" s="168"/>
      <c r="AJ2" s="168"/>
      <c r="AK2" s="168"/>
      <c r="AL2" s="168"/>
      <c r="AM2" s="168"/>
      <c r="AN2" s="168"/>
      <c r="AO2" s="168"/>
      <c r="AP2" s="168"/>
      <c r="AQ2" s="168"/>
    </row>
    <row r="3" spans="1:43" s="169" customFormat="1" ht="53.45" customHeight="1">
      <c r="A3" s="1085"/>
      <c r="B3" s="1088" t="s">
        <v>153</v>
      </c>
      <c r="C3" s="1032" t="s">
        <v>154</v>
      </c>
      <c r="D3" s="1022" t="s">
        <v>155</v>
      </c>
      <c r="E3" s="1047" t="s">
        <v>638</v>
      </c>
      <c r="F3" s="1089">
        <v>29</v>
      </c>
      <c r="G3" s="1047" t="s">
        <v>639</v>
      </c>
      <c r="H3" s="1047" t="s">
        <v>1050</v>
      </c>
      <c r="I3" s="1010">
        <v>0</v>
      </c>
      <c r="J3" s="1095" t="s">
        <v>640</v>
      </c>
      <c r="K3" s="177">
        <v>0.5</v>
      </c>
      <c r="L3" s="178" t="s">
        <v>22</v>
      </c>
      <c r="M3" s="179">
        <v>0.1</v>
      </c>
      <c r="N3" s="179">
        <v>0.4</v>
      </c>
      <c r="O3" s="179">
        <v>0.7</v>
      </c>
      <c r="P3" s="179">
        <v>1</v>
      </c>
      <c r="Q3" s="6">
        <f t="shared" ref="Q3:Q84" si="0">+SUM(M3:M3)*K3</f>
        <v>0.05</v>
      </c>
      <c r="R3" s="6">
        <f t="shared" ref="R3:R84" si="1">+SUM(N3:N3)*K3</f>
        <v>0.2</v>
      </c>
      <c r="S3" s="6">
        <f t="shared" ref="S3:S84" si="2">+SUM(O3:O3)*K3</f>
        <v>0.35</v>
      </c>
      <c r="T3" s="6">
        <f t="shared" ref="T3:T84" si="3">+SUM(P3:P3)*K3</f>
        <v>0.5</v>
      </c>
      <c r="U3" s="53">
        <f t="shared" ref="U3:U84" si="4">+MAX(Q3:T3)</f>
        <v>0.5</v>
      </c>
      <c r="V3" s="813">
        <f>+Q4+Q6</f>
        <v>0</v>
      </c>
      <c r="W3" s="813">
        <f>+R4+R6</f>
        <v>0</v>
      </c>
      <c r="X3" s="813">
        <f>+S4+S6</f>
        <v>0</v>
      </c>
      <c r="Y3" s="813">
        <f>+T4+T6</f>
        <v>0</v>
      </c>
      <c r="Z3" s="1090" t="s">
        <v>336</v>
      </c>
      <c r="AA3" s="986" t="s">
        <v>156</v>
      </c>
      <c r="AB3" s="1093" t="s">
        <v>157</v>
      </c>
      <c r="AC3" s="168"/>
      <c r="AD3" s="168"/>
      <c r="AE3" s="168"/>
      <c r="AF3" s="168"/>
      <c r="AG3" s="168"/>
      <c r="AH3" s="168"/>
      <c r="AI3" s="168"/>
      <c r="AJ3" s="168"/>
      <c r="AK3" s="168"/>
      <c r="AL3" s="168"/>
      <c r="AM3" s="168"/>
      <c r="AN3" s="168"/>
      <c r="AO3" s="168"/>
      <c r="AP3" s="168"/>
      <c r="AQ3" s="168"/>
    </row>
    <row r="4" spans="1:43" s="169" customFormat="1" ht="37.15" customHeight="1">
      <c r="A4" s="1086"/>
      <c r="B4" s="1088"/>
      <c r="C4" s="1032"/>
      <c r="D4" s="1022"/>
      <c r="E4" s="1047"/>
      <c r="F4" s="1089"/>
      <c r="G4" s="1047"/>
      <c r="H4" s="1047"/>
      <c r="I4" s="1008"/>
      <c r="J4" s="1096"/>
      <c r="K4" s="180">
        <v>0.5</v>
      </c>
      <c r="L4" s="181" t="s">
        <v>23</v>
      </c>
      <c r="M4" s="182">
        <v>0</v>
      </c>
      <c r="N4" s="182">
        <v>0</v>
      </c>
      <c r="O4" s="182">
        <v>0</v>
      </c>
      <c r="P4" s="182">
        <v>0</v>
      </c>
      <c r="Q4" s="58">
        <f t="shared" si="0"/>
        <v>0</v>
      </c>
      <c r="R4" s="58">
        <f t="shared" si="1"/>
        <v>0</v>
      </c>
      <c r="S4" s="58">
        <f t="shared" si="2"/>
        <v>0</v>
      </c>
      <c r="T4" s="58">
        <f t="shared" si="3"/>
        <v>0</v>
      </c>
      <c r="U4" s="60">
        <f t="shared" si="4"/>
        <v>0</v>
      </c>
      <c r="V4" s="813"/>
      <c r="W4" s="813"/>
      <c r="X4" s="813"/>
      <c r="Y4" s="813"/>
      <c r="Z4" s="1091"/>
      <c r="AA4" s="987"/>
      <c r="AB4" s="1094"/>
      <c r="AC4" s="168"/>
      <c r="AD4" s="168"/>
      <c r="AE4" s="168"/>
      <c r="AF4" s="168"/>
      <c r="AG4" s="168"/>
      <c r="AH4" s="168"/>
      <c r="AI4" s="168"/>
      <c r="AJ4" s="168"/>
      <c r="AK4" s="168"/>
      <c r="AL4" s="168"/>
      <c r="AM4" s="168"/>
      <c r="AN4" s="168"/>
      <c r="AO4" s="168"/>
      <c r="AP4" s="168"/>
      <c r="AQ4" s="168"/>
    </row>
    <row r="5" spans="1:43" s="169" customFormat="1" ht="37.9" customHeight="1">
      <c r="A5" s="1086"/>
      <c r="B5" s="1088"/>
      <c r="C5" s="1032"/>
      <c r="D5" s="1022"/>
      <c r="E5" s="1047"/>
      <c r="F5" s="1089"/>
      <c r="G5" s="1047"/>
      <c r="H5" s="1047"/>
      <c r="I5" s="1008"/>
      <c r="J5" s="1095" t="s">
        <v>641</v>
      </c>
      <c r="K5" s="177">
        <v>0.5</v>
      </c>
      <c r="L5" s="178" t="s">
        <v>22</v>
      </c>
      <c r="M5" s="183">
        <v>0</v>
      </c>
      <c r="N5" s="183">
        <v>0.33</v>
      </c>
      <c r="O5" s="183">
        <v>0.66</v>
      </c>
      <c r="P5" s="183">
        <v>1</v>
      </c>
      <c r="Q5" s="6">
        <f t="shared" si="0"/>
        <v>0</v>
      </c>
      <c r="R5" s="6">
        <f t="shared" si="1"/>
        <v>0.16500000000000001</v>
      </c>
      <c r="S5" s="6">
        <f t="shared" si="2"/>
        <v>0.33</v>
      </c>
      <c r="T5" s="6">
        <f t="shared" si="3"/>
        <v>0.5</v>
      </c>
      <c r="U5" s="53">
        <f t="shared" si="4"/>
        <v>0.5</v>
      </c>
      <c r="V5" s="813"/>
      <c r="W5" s="813"/>
      <c r="X5" s="813"/>
      <c r="Y5" s="813"/>
      <c r="Z5" s="1091"/>
      <c r="AA5" s="987"/>
      <c r="AB5" s="1094"/>
      <c r="AC5" s="168"/>
      <c r="AD5" s="168"/>
      <c r="AE5" s="168"/>
      <c r="AF5" s="168"/>
      <c r="AG5" s="168"/>
      <c r="AH5" s="168"/>
      <c r="AI5" s="168"/>
      <c r="AJ5" s="168"/>
      <c r="AK5" s="168"/>
      <c r="AL5" s="168"/>
      <c r="AM5" s="168"/>
      <c r="AN5" s="168"/>
      <c r="AO5" s="168"/>
      <c r="AP5" s="168"/>
      <c r="AQ5" s="168"/>
    </row>
    <row r="6" spans="1:43" s="169" customFormat="1" ht="37.9" customHeight="1">
      <c r="A6" s="1086"/>
      <c r="B6" s="1088"/>
      <c r="C6" s="1032"/>
      <c r="D6" s="1022"/>
      <c r="E6" s="1047"/>
      <c r="F6" s="1089"/>
      <c r="G6" s="1047"/>
      <c r="H6" s="1047"/>
      <c r="I6" s="1008"/>
      <c r="J6" s="1096"/>
      <c r="K6" s="180">
        <v>0.5</v>
      </c>
      <c r="L6" s="181" t="s">
        <v>23</v>
      </c>
      <c r="M6" s="182">
        <v>0</v>
      </c>
      <c r="N6" s="182">
        <v>0</v>
      </c>
      <c r="O6" s="182">
        <v>0</v>
      </c>
      <c r="P6" s="182">
        <v>0</v>
      </c>
      <c r="Q6" s="58">
        <f>+SUM(M6:M6)*K6</f>
        <v>0</v>
      </c>
      <c r="R6" s="58">
        <f>+SUM(N6:N6)*K6</f>
        <v>0</v>
      </c>
      <c r="S6" s="58">
        <f>+SUM(O6:O6)*K6</f>
        <v>0</v>
      </c>
      <c r="T6" s="58">
        <f>+SUM(P6:P6)*K6</f>
        <v>0</v>
      </c>
      <c r="U6" s="60">
        <f>+MAX(Q6:T6)</f>
        <v>0</v>
      </c>
      <c r="V6" s="813"/>
      <c r="W6" s="813"/>
      <c r="X6" s="813"/>
      <c r="Y6" s="813"/>
      <c r="Z6" s="1092"/>
      <c r="AA6" s="987"/>
      <c r="AB6" s="1094"/>
      <c r="AC6" s="168"/>
      <c r="AD6" s="168"/>
      <c r="AE6" s="168"/>
      <c r="AF6" s="168"/>
      <c r="AG6" s="168"/>
      <c r="AH6" s="168"/>
      <c r="AI6" s="168"/>
      <c r="AJ6" s="168"/>
      <c r="AK6" s="168"/>
      <c r="AL6" s="168"/>
      <c r="AM6" s="168"/>
      <c r="AN6" s="168"/>
      <c r="AO6" s="168"/>
      <c r="AP6" s="168"/>
      <c r="AQ6" s="168"/>
    </row>
    <row r="7" spans="1:43" s="169" customFormat="1" ht="37.9" customHeight="1">
      <c r="A7" s="1086"/>
      <c r="B7" s="1088"/>
      <c r="C7" s="1032"/>
      <c r="D7" s="962" t="s">
        <v>158</v>
      </c>
      <c r="E7" s="1033" t="s">
        <v>999</v>
      </c>
      <c r="F7" s="1075">
        <v>30</v>
      </c>
      <c r="G7" s="1033" t="s">
        <v>1051</v>
      </c>
      <c r="H7" s="1033" t="s">
        <v>1000</v>
      </c>
      <c r="I7" s="1033">
        <v>0</v>
      </c>
      <c r="J7" s="761" t="s">
        <v>1001</v>
      </c>
      <c r="K7" s="177">
        <v>0.2</v>
      </c>
      <c r="L7" s="178" t="s">
        <v>22</v>
      </c>
      <c r="M7" s="179">
        <v>1</v>
      </c>
      <c r="N7" s="179">
        <v>1</v>
      </c>
      <c r="O7" s="179">
        <v>1</v>
      </c>
      <c r="P7" s="179">
        <v>1</v>
      </c>
      <c r="Q7" s="6">
        <f t="shared" ref="Q7" si="5">+SUM(M7:M7)*K7</f>
        <v>0.2</v>
      </c>
      <c r="R7" s="6">
        <f t="shared" ref="R7" si="6">+SUM(N7:N7)*K7</f>
        <v>0.2</v>
      </c>
      <c r="S7" s="6">
        <f t="shared" ref="S7" si="7">+SUM(O7:O7)*K7</f>
        <v>0.2</v>
      </c>
      <c r="T7" s="6">
        <f t="shared" ref="T7" si="8">+SUM(P7:P7)*K7</f>
        <v>0.2</v>
      </c>
      <c r="U7" s="53">
        <f t="shared" ref="U7" si="9">+MAX(Q7:T7)</f>
        <v>0.2</v>
      </c>
      <c r="V7" s="6"/>
      <c r="W7" s="6"/>
      <c r="X7" s="6"/>
      <c r="Y7" s="6"/>
      <c r="Z7" s="1069" t="s">
        <v>1063</v>
      </c>
      <c r="AA7" s="1072" t="s">
        <v>1064</v>
      </c>
      <c r="AB7" s="1094"/>
      <c r="AC7" s="168"/>
      <c r="AD7" s="168"/>
      <c r="AE7" s="168"/>
      <c r="AF7" s="168"/>
      <c r="AG7" s="168"/>
      <c r="AH7" s="168"/>
      <c r="AI7" s="168"/>
      <c r="AJ7" s="168"/>
      <c r="AK7" s="168"/>
      <c r="AL7" s="168"/>
      <c r="AM7" s="168"/>
      <c r="AN7" s="168"/>
      <c r="AO7" s="168"/>
      <c r="AP7" s="168"/>
      <c r="AQ7" s="168"/>
    </row>
    <row r="8" spans="1:43" s="169" customFormat="1" ht="37.9" customHeight="1">
      <c r="A8" s="1086"/>
      <c r="B8" s="1088"/>
      <c r="C8" s="1032"/>
      <c r="D8" s="963"/>
      <c r="E8" s="1034"/>
      <c r="F8" s="1076"/>
      <c r="G8" s="1034"/>
      <c r="H8" s="1034"/>
      <c r="I8" s="1034"/>
      <c r="J8" s="761"/>
      <c r="K8" s="180">
        <v>0</v>
      </c>
      <c r="L8" s="181" t="s">
        <v>23</v>
      </c>
      <c r="M8" s="182">
        <v>0</v>
      </c>
      <c r="N8" s="182">
        <v>0</v>
      </c>
      <c r="O8" s="182">
        <v>0</v>
      </c>
      <c r="P8" s="182">
        <v>0</v>
      </c>
      <c r="Q8" s="58">
        <f t="shared" ref="Q8" si="10">+SUM(M8:M8)*K8</f>
        <v>0</v>
      </c>
      <c r="R8" s="58">
        <f t="shared" ref="R8" si="11">+SUM(N8:N8)*K8</f>
        <v>0</v>
      </c>
      <c r="S8" s="58">
        <f t="shared" ref="S8:S9" si="12">+SUM(O8:O8)*K8</f>
        <v>0</v>
      </c>
      <c r="T8" s="58">
        <f t="shared" ref="T8:T9" si="13">+SUM(P8:P8)*K8</f>
        <v>0</v>
      </c>
      <c r="U8" s="60">
        <f t="shared" ref="U8:U9" si="14">+MAX(Q8:T8)</f>
        <v>0</v>
      </c>
      <c r="V8" s="6"/>
      <c r="W8" s="6"/>
      <c r="X8" s="6"/>
      <c r="Y8" s="6"/>
      <c r="Z8" s="1070"/>
      <c r="AA8" s="1073"/>
      <c r="AB8" s="1094"/>
      <c r="AC8" s="168"/>
      <c r="AD8" s="168"/>
      <c r="AE8" s="168"/>
      <c r="AF8" s="168"/>
      <c r="AG8" s="168"/>
      <c r="AH8" s="168"/>
      <c r="AI8" s="168"/>
      <c r="AJ8" s="168"/>
      <c r="AK8" s="168"/>
      <c r="AL8" s="168"/>
      <c r="AM8" s="168"/>
      <c r="AN8" s="168"/>
      <c r="AO8" s="168"/>
      <c r="AP8" s="168"/>
      <c r="AQ8" s="168"/>
    </row>
    <row r="9" spans="1:43" s="169" customFormat="1" ht="37.9" customHeight="1">
      <c r="A9" s="1086"/>
      <c r="B9" s="1088"/>
      <c r="C9" s="1032"/>
      <c r="D9" s="963"/>
      <c r="E9" s="1034"/>
      <c r="F9" s="1076"/>
      <c r="G9" s="1034"/>
      <c r="H9" s="1034"/>
      <c r="I9" s="1034"/>
      <c r="J9" s="761" t="s">
        <v>1003</v>
      </c>
      <c r="K9" s="177">
        <v>0.2</v>
      </c>
      <c r="L9" s="178" t="s">
        <v>22</v>
      </c>
      <c r="M9" s="179">
        <v>0.25</v>
      </c>
      <c r="N9" s="179">
        <v>0.5</v>
      </c>
      <c r="O9" s="179">
        <v>0.75</v>
      </c>
      <c r="P9" s="179">
        <v>1</v>
      </c>
      <c r="Q9" s="6">
        <f t="shared" ref="Q9" si="15">+SUM(M9:M9)*K9</f>
        <v>0.05</v>
      </c>
      <c r="R9" s="6">
        <f t="shared" ref="R9" si="16">+SUM(N9:N9)*K9</f>
        <v>0.1</v>
      </c>
      <c r="S9" s="6">
        <f t="shared" si="12"/>
        <v>0.15000000000000002</v>
      </c>
      <c r="T9" s="6">
        <f t="shared" si="13"/>
        <v>0.2</v>
      </c>
      <c r="U9" s="53">
        <f t="shared" si="14"/>
        <v>0.2</v>
      </c>
      <c r="V9" s="6"/>
      <c r="W9" s="6"/>
      <c r="X9" s="6"/>
      <c r="Y9" s="6"/>
      <c r="Z9" s="1070"/>
      <c r="AA9" s="1073"/>
      <c r="AB9" s="1094"/>
      <c r="AC9" s="168"/>
      <c r="AD9" s="168"/>
      <c r="AE9" s="168"/>
      <c r="AF9" s="168"/>
      <c r="AG9" s="168"/>
      <c r="AH9" s="168"/>
      <c r="AI9" s="168"/>
      <c r="AJ9" s="168"/>
      <c r="AK9" s="168"/>
      <c r="AL9" s="168"/>
      <c r="AM9" s="168"/>
      <c r="AN9" s="168"/>
      <c r="AO9" s="168"/>
      <c r="AP9" s="168"/>
      <c r="AQ9" s="168"/>
    </row>
    <row r="10" spans="1:43" s="169" customFormat="1" ht="63" customHeight="1">
      <c r="A10" s="1086"/>
      <c r="B10" s="1088"/>
      <c r="C10" s="1032"/>
      <c r="D10" s="963"/>
      <c r="E10" s="1034"/>
      <c r="F10" s="1076"/>
      <c r="G10" s="1034"/>
      <c r="H10" s="1034"/>
      <c r="I10" s="1034"/>
      <c r="J10" s="761"/>
      <c r="K10" s="180">
        <v>0</v>
      </c>
      <c r="L10" s="181" t="s">
        <v>23</v>
      </c>
      <c r="M10" s="182">
        <v>0</v>
      </c>
      <c r="N10" s="182">
        <v>0</v>
      </c>
      <c r="O10" s="182">
        <v>0</v>
      </c>
      <c r="P10" s="182">
        <v>0</v>
      </c>
      <c r="Q10" s="58">
        <f t="shared" ref="Q10" si="17">+SUM(M10:M10)*K10</f>
        <v>0</v>
      </c>
      <c r="R10" s="58">
        <f t="shared" ref="R10" si="18">+SUM(N10:N10)*K10</f>
        <v>0</v>
      </c>
      <c r="S10" s="58">
        <f t="shared" ref="S10:S11" si="19">+SUM(O10:O10)*K10</f>
        <v>0</v>
      </c>
      <c r="T10" s="58">
        <f t="shared" ref="T10:T11" si="20">+SUM(P10:P10)*K10</f>
        <v>0</v>
      </c>
      <c r="U10" s="60">
        <f t="shared" ref="U10:U11" si="21">+MAX(Q10:T10)</f>
        <v>0</v>
      </c>
      <c r="V10" s="6"/>
      <c r="W10" s="6"/>
      <c r="X10" s="6"/>
      <c r="Y10" s="6"/>
      <c r="Z10" s="1070"/>
      <c r="AA10" s="1073"/>
      <c r="AB10" s="1094"/>
      <c r="AC10" s="168"/>
      <c r="AD10" s="168"/>
      <c r="AE10" s="168"/>
      <c r="AF10" s="168"/>
      <c r="AG10" s="168"/>
      <c r="AH10" s="168"/>
      <c r="AI10" s="168"/>
      <c r="AJ10" s="168"/>
      <c r="AK10" s="168"/>
      <c r="AL10" s="168"/>
      <c r="AM10" s="168"/>
      <c r="AN10" s="168"/>
      <c r="AO10" s="168"/>
      <c r="AP10" s="168"/>
      <c r="AQ10" s="168"/>
    </row>
    <row r="11" spans="1:43" s="169" customFormat="1" ht="45" customHeight="1">
      <c r="A11" s="1086"/>
      <c r="B11" s="1088"/>
      <c r="C11" s="1032"/>
      <c r="D11" s="963"/>
      <c r="E11" s="1034"/>
      <c r="F11" s="1076"/>
      <c r="G11" s="1034"/>
      <c r="H11" s="1034"/>
      <c r="I11" s="1034"/>
      <c r="J11" s="761" t="s">
        <v>689</v>
      </c>
      <c r="K11" s="177">
        <v>0.2</v>
      </c>
      <c r="L11" s="178" t="s">
        <v>22</v>
      </c>
      <c r="M11" s="179">
        <v>0.6</v>
      </c>
      <c r="N11" s="179">
        <v>1</v>
      </c>
      <c r="O11" s="179">
        <v>1</v>
      </c>
      <c r="P11" s="179">
        <v>1</v>
      </c>
      <c r="Q11" s="6">
        <f t="shared" ref="Q11" si="22">+SUM(M11:M11)*K11</f>
        <v>0.12</v>
      </c>
      <c r="R11" s="6">
        <f t="shared" ref="R11" si="23">+SUM(N11:N11)*K11</f>
        <v>0.2</v>
      </c>
      <c r="S11" s="6">
        <f t="shared" si="19"/>
        <v>0.2</v>
      </c>
      <c r="T11" s="6">
        <f t="shared" si="20"/>
        <v>0.2</v>
      </c>
      <c r="U11" s="53">
        <f t="shared" si="21"/>
        <v>0.2</v>
      </c>
      <c r="V11" s="6"/>
      <c r="W11" s="6"/>
      <c r="X11" s="6"/>
      <c r="Y11" s="6"/>
      <c r="Z11" s="1070"/>
      <c r="AA11" s="1073"/>
      <c r="AB11" s="1094"/>
      <c r="AC11" s="168"/>
      <c r="AD11" s="168"/>
      <c r="AE11" s="168"/>
      <c r="AF11" s="168"/>
      <c r="AG11" s="168"/>
      <c r="AH11" s="168"/>
      <c r="AI11" s="168"/>
      <c r="AJ11" s="168"/>
      <c r="AK11" s="168"/>
      <c r="AL11" s="168"/>
      <c r="AM11" s="168"/>
      <c r="AN11" s="168"/>
      <c r="AO11" s="168"/>
      <c r="AP11" s="168"/>
      <c r="AQ11" s="168"/>
    </row>
    <row r="12" spans="1:43" s="169" customFormat="1" ht="37.9" customHeight="1">
      <c r="A12" s="1086"/>
      <c r="B12" s="1088"/>
      <c r="C12" s="1032"/>
      <c r="D12" s="963"/>
      <c r="E12" s="1034"/>
      <c r="F12" s="1076"/>
      <c r="G12" s="1034"/>
      <c r="H12" s="1034"/>
      <c r="I12" s="1034"/>
      <c r="J12" s="761"/>
      <c r="K12" s="180">
        <v>0</v>
      </c>
      <c r="L12" s="181" t="s">
        <v>23</v>
      </c>
      <c r="M12" s="182">
        <v>0</v>
      </c>
      <c r="N12" s="182">
        <v>0</v>
      </c>
      <c r="O12" s="182">
        <v>0</v>
      </c>
      <c r="P12" s="182">
        <v>0</v>
      </c>
      <c r="Q12" s="58">
        <f t="shared" ref="Q12" si="24">+SUM(M12:M12)*K12</f>
        <v>0</v>
      </c>
      <c r="R12" s="58">
        <f t="shared" ref="R12" si="25">+SUM(N12:N12)*K12</f>
        <v>0</v>
      </c>
      <c r="S12" s="58">
        <f t="shared" ref="S12" si="26">+SUM(O12:O12)*K12</f>
        <v>0</v>
      </c>
      <c r="T12" s="58">
        <f t="shared" ref="T12" si="27">+SUM(P12:P12)*K12</f>
        <v>0</v>
      </c>
      <c r="U12" s="60">
        <f t="shared" ref="U12" si="28">+MAX(Q12:T12)</f>
        <v>0</v>
      </c>
      <c r="V12" s="6"/>
      <c r="W12" s="6"/>
      <c r="X12" s="6"/>
      <c r="Y12" s="6"/>
      <c r="Z12" s="1070"/>
      <c r="AA12" s="1073"/>
      <c r="AB12" s="1094"/>
      <c r="AC12" s="168"/>
      <c r="AD12" s="168"/>
      <c r="AE12" s="168"/>
      <c r="AF12" s="168"/>
      <c r="AG12" s="168"/>
      <c r="AH12" s="168"/>
      <c r="AI12" s="168"/>
      <c r="AJ12" s="168"/>
      <c r="AK12" s="168"/>
      <c r="AL12" s="168"/>
      <c r="AM12" s="168"/>
      <c r="AN12" s="168"/>
      <c r="AO12" s="168"/>
      <c r="AP12" s="168"/>
      <c r="AQ12" s="168"/>
    </row>
    <row r="13" spans="1:43" s="169" customFormat="1" ht="42.6" customHeight="1">
      <c r="A13" s="1086"/>
      <c r="B13" s="1088"/>
      <c r="C13" s="1032"/>
      <c r="D13" s="963"/>
      <c r="E13" s="1034"/>
      <c r="F13" s="1076"/>
      <c r="G13" s="1034"/>
      <c r="H13" s="1034"/>
      <c r="I13" s="1034"/>
      <c r="J13" s="761" t="s">
        <v>1002</v>
      </c>
      <c r="K13" s="177">
        <v>0.4</v>
      </c>
      <c r="L13" s="178" t="s">
        <v>22</v>
      </c>
      <c r="M13" s="179">
        <v>0.25</v>
      </c>
      <c r="N13" s="179">
        <v>0.5</v>
      </c>
      <c r="O13" s="179">
        <v>0.75</v>
      </c>
      <c r="P13" s="179">
        <v>1</v>
      </c>
      <c r="Q13" s="6">
        <f t="shared" si="0"/>
        <v>0.1</v>
      </c>
      <c r="R13" s="6">
        <f t="shared" si="1"/>
        <v>0.2</v>
      </c>
      <c r="S13" s="6">
        <f t="shared" si="2"/>
        <v>0.30000000000000004</v>
      </c>
      <c r="T13" s="6">
        <f t="shared" si="3"/>
        <v>0.4</v>
      </c>
      <c r="U13" s="53">
        <f t="shared" si="4"/>
        <v>0.4</v>
      </c>
      <c r="V13" s="813">
        <f>+Q14</f>
        <v>0</v>
      </c>
      <c r="W13" s="813">
        <f>+R14</f>
        <v>0</v>
      </c>
      <c r="X13" s="813">
        <f>+S14</f>
        <v>0</v>
      </c>
      <c r="Y13" s="813">
        <f>+T14</f>
        <v>0</v>
      </c>
      <c r="Z13" s="1070"/>
      <c r="AA13" s="1073"/>
      <c r="AB13" s="1094"/>
      <c r="AC13" s="168"/>
      <c r="AD13" s="168"/>
      <c r="AE13" s="168"/>
      <c r="AF13" s="168"/>
      <c r="AG13" s="168"/>
      <c r="AH13" s="168"/>
      <c r="AI13" s="168"/>
      <c r="AJ13" s="168"/>
      <c r="AK13" s="168"/>
      <c r="AL13" s="168"/>
      <c r="AM13" s="168"/>
      <c r="AN13" s="168"/>
      <c r="AO13" s="168"/>
      <c r="AP13" s="168"/>
      <c r="AQ13" s="168"/>
    </row>
    <row r="14" spans="1:43" s="169" customFormat="1" ht="37.15" customHeight="1">
      <c r="A14" s="1086"/>
      <c r="B14" s="1088"/>
      <c r="C14" s="1032"/>
      <c r="D14" s="964"/>
      <c r="E14" s="1035"/>
      <c r="F14" s="1077"/>
      <c r="G14" s="1035"/>
      <c r="H14" s="1035"/>
      <c r="I14" s="1035"/>
      <c r="J14" s="761"/>
      <c r="K14" s="180">
        <v>0</v>
      </c>
      <c r="L14" s="181" t="s">
        <v>23</v>
      </c>
      <c r="M14" s="182">
        <v>0</v>
      </c>
      <c r="N14" s="182">
        <v>0</v>
      </c>
      <c r="O14" s="182">
        <v>0</v>
      </c>
      <c r="P14" s="182">
        <v>0</v>
      </c>
      <c r="Q14" s="58">
        <f>+SUM(M14:M14)*K14</f>
        <v>0</v>
      </c>
      <c r="R14" s="58">
        <f>+SUM(N14:N14)*K14</f>
        <v>0</v>
      </c>
      <c r="S14" s="58">
        <f>+SUM(O14:O14)*K14</f>
        <v>0</v>
      </c>
      <c r="T14" s="58">
        <f>+SUM(P14:P14)*K14</f>
        <v>0</v>
      </c>
      <c r="U14" s="60">
        <f>+MAX(Q14:T14)</f>
        <v>0</v>
      </c>
      <c r="V14" s="813"/>
      <c r="W14" s="813"/>
      <c r="X14" s="813"/>
      <c r="Y14" s="813"/>
      <c r="Z14" s="1071"/>
      <c r="AA14" s="1074"/>
      <c r="AB14" s="1094"/>
      <c r="AC14" s="168"/>
      <c r="AD14" s="168"/>
      <c r="AE14" s="168"/>
      <c r="AF14" s="168"/>
      <c r="AG14" s="168"/>
      <c r="AH14" s="168"/>
      <c r="AI14" s="168"/>
      <c r="AJ14" s="168"/>
      <c r="AK14" s="168"/>
      <c r="AL14" s="168"/>
      <c r="AM14" s="168"/>
      <c r="AN14" s="168"/>
      <c r="AO14" s="168"/>
      <c r="AP14" s="168"/>
      <c r="AQ14" s="168"/>
    </row>
    <row r="15" spans="1:43" s="169" customFormat="1" ht="74.45" customHeight="1">
      <c r="A15" s="1086"/>
      <c r="B15" s="1088"/>
      <c r="C15" s="1032"/>
      <c r="D15" s="973" t="s">
        <v>159</v>
      </c>
      <c r="E15" s="976" t="s">
        <v>1057</v>
      </c>
      <c r="F15" s="978">
        <v>31</v>
      </c>
      <c r="G15" s="980" t="s">
        <v>963</v>
      </c>
      <c r="H15" s="980" t="s">
        <v>964</v>
      </c>
      <c r="I15" s="1078">
        <v>0</v>
      </c>
      <c r="J15" s="1080" t="s">
        <v>1093</v>
      </c>
      <c r="K15" s="177">
        <v>1</v>
      </c>
      <c r="L15" s="178" t="s">
        <v>22</v>
      </c>
      <c r="M15" s="183">
        <v>0</v>
      </c>
      <c r="N15" s="183">
        <v>1</v>
      </c>
      <c r="O15" s="183">
        <v>1</v>
      </c>
      <c r="P15" s="183">
        <v>1</v>
      </c>
      <c r="Q15" s="58"/>
      <c r="R15" s="58"/>
      <c r="S15" s="58"/>
      <c r="T15" s="58"/>
      <c r="U15" s="60"/>
      <c r="V15" s="6"/>
      <c r="W15" s="6"/>
      <c r="X15" s="6"/>
      <c r="Y15" s="6"/>
      <c r="Z15" s="955" t="s">
        <v>160</v>
      </c>
      <c r="AA15" s="955" t="s">
        <v>161</v>
      </c>
      <c r="AB15" s="1094"/>
      <c r="AC15" s="168"/>
      <c r="AD15" s="168"/>
      <c r="AE15" s="168"/>
      <c r="AF15" s="168"/>
      <c r="AG15" s="168"/>
      <c r="AH15" s="168"/>
      <c r="AI15" s="168"/>
      <c r="AJ15" s="168"/>
      <c r="AK15" s="168"/>
      <c r="AL15" s="168"/>
      <c r="AM15" s="168"/>
      <c r="AN15" s="168"/>
      <c r="AO15" s="168"/>
      <c r="AP15" s="168"/>
      <c r="AQ15" s="168"/>
    </row>
    <row r="16" spans="1:43" s="169" customFormat="1" ht="37.15" customHeight="1">
      <c r="A16" s="1086"/>
      <c r="B16" s="1088"/>
      <c r="C16" s="1032"/>
      <c r="D16" s="974"/>
      <c r="E16" s="977"/>
      <c r="F16" s="979"/>
      <c r="G16" s="980"/>
      <c r="H16" s="980"/>
      <c r="I16" s="1079"/>
      <c r="J16" s="1080"/>
      <c r="K16" s="180">
        <v>0</v>
      </c>
      <c r="L16" s="181" t="s">
        <v>23</v>
      </c>
      <c r="M16" s="182">
        <v>0</v>
      </c>
      <c r="N16" s="182">
        <v>0</v>
      </c>
      <c r="O16" s="182">
        <v>0</v>
      </c>
      <c r="P16" s="182">
        <v>0</v>
      </c>
      <c r="Q16" s="58"/>
      <c r="R16" s="58"/>
      <c r="S16" s="58"/>
      <c r="T16" s="58"/>
      <c r="U16" s="60"/>
      <c r="V16" s="6"/>
      <c r="W16" s="6"/>
      <c r="X16" s="6"/>
      <c r="Y16" s="6"/>
      <c r="Z16" s="956"/>
      <c r="AA16" s="956"/>
      <c r="AB16" s="1094"/>
      <c r="AC16" s="168"/>
      <c r="AD16" s="168"/>
      <c r="AE16" s="168"/>
      <c r="AF16" s="168"/>
      <c r="AG16" s="168"/>
      <c r="AH16" s="168"/>
      <c r="AI16" s="168"/>
      <c r="AJ16" s="168"/>
      <c r="AK16" s="168"/>
      <c r="AL16" s="168"/>
      <c r="AM16" s="168"/>
      <c r="AN16" s="168"/>
      <c r="AO16" s="168"/>
      <c r="AP16" s="168"/>
      <c r="AQ16" s="168"/>
    </row>
    <row r="17" spans="1:43" s="169" customFormat="1" ht="55.15" customHeight="1">
      <c r="A17" s="1086"/>
      <c r="B17" s="1088"/>
      <c r="C17" s="1032"/>
      <c r="D17" s="974"/>
      <c r="E17" s="1047" t="s">
        <v>1052</v>
      </c>
      <c r="F17" s="1101">
        <v>32</v>
      </c>
      <c r="G17" s="1047" t="s">
        <v>1053</v>
      </c>
      <c r="H17" s="1047" t="s">
        <v>690</v>
      </c>
      <c r="I17" s="1033">
        <f>+MAX(V21:Y22)</f>
        <v>0</v>
      </c>
      <c r="J17" s="761" t="s">
        <v>1054</v>
      </c>
      <c r="K17" s="177">
        <v>0.2</v>
      </c>
      <c r="L17" s="178" t="s">
        <v>22</v>
      </c>
      <c r="M17" s="179">
        <v>1</v>
      </c>
      <c r="N17" s="179">
        <v>1</v>
      </c>
      <c r="O17" s="179">
        <v>1</v>
      </c>
      <c r="P17" s="179">
        <v>1</v>
      </c>
      <c r="Q17" s="6">
        <f t="shared" ref="Q17" si="29">+SUM(M17:M17)*K17</f>
        <v>0.2</v>
      </c>
      <c r="R17" s="6">
        <f t="shared" ref="R17" si="30">+SUM(N17:N17)*K17</f>
        <v>0.2</v>
      </c>
      <c r="S17" s="6">
        <f t="shared" ref="S17" si="31">+SUM(O17:O17)*K17</f>
        <v>0.2</v>
      </c>
      <c r="T17" s="6">
        <f t="shared" ref="T17" si="32">+SUM(P17:P17)*K17</f>
        <v>0.2</v>
      </c>
      <c r="U17" s="53">
        <f t="shared" ref="U17" si="33">+MAX(Q17:T17)</f>
        <v>0.2</v>
      </c>
      <c r="V17" s="6"/>
      <c r="W17" s="6"/>
      <c r="X17" s="6"/>
      <c r="Y17" s="6"/>
      <c r="Z17" s="952" t="s">
        <v>1065</v>
      </c>
      <c r="AA17" s="955" t="s">
        <v>1066</v>
      </c>
      <c r="AB17" s="1094"/>
      <c r="AC17" s="168"/>
      <c r="AD17" s="168"/>
      <c r="AE17" s="168"/>
      <c r="AF17" s="168"/>
      <c r="AG17" s="168"/>
      <c r="AH17" s="168"/>
      <c r="AI17" s="168"/>
      <c r="AJ17" s="168"/>
      <c r="AK17" s="168"/>
      <c r="AL17" s="168"/>
      <c r="AM17" s="168"/>
      <c r="AN17" s="168"/>
      <c r="AO17" s="168"/>
      <c r="AP17" s="168"/>
      <c r="AQ17" s="168"/>
    </row>
    <row r="18" spans="1:43" s="169" customFormat="1" ht="55.15" customHeight="1">
      <c r="A18" s="1086"/>
      <c r="B18" s="1088"/>
      <c r="C18" s="1032"/>
      <c r="D18" s="974"/>
      <c r="E18" s="1047"/>
      <c r="F18" s="1101"/>
      <c r="G18" s="1047"/>
      <c r="H18" s="1047"/>
      <c r="I18" s="1034"/>
      <c r="J18" s="761"/>
      <c r="K18" s="180">
        <v>0</v>
      </c>
      <c r="L18" s="181" t="s">
        <v>23</v>
      </c>
      <c r="M18" s="182">
        <v>0</v>
      </c>
      <c r="N18" s="182">
        <v>0</v>
      </c>
      <c r="O18" s="182">
        <v>0</v>
      </c>
      <c r="P18" s="182">
        <v>0</v>
      </c>
      <c r="Q18" s="58">
        <f t="shared" ref="Q18" si="34">+SUM(M18:M18)*K18</f>
        <v>0</v>
      </c>
      <c r="R18" s="58">
        <f t="shared" ref="R18" si="35">+SUM(N18:N18)*K18</f>
        <v>0</v>
      </c>
      <c r="S18" s="58">
        <f t="shared" ref="S18:S19" si="36">+SUM(O18:O18)*K18</f>
        <v>0</v>
      </c>
      <c r="T18" s="58">
        <f t="shared" ref="T18:T19" si="37">+SUM(P18:P18)*K18</f>
        <v>0</v>
      </c>
      <c r="U18" s="60">
        <f t="shared" ref="U18:U19" si="38">+MAX(Q18:T18)</f>
        <v>0</v>
      </c>
      <c r="V18" s="6"/>
      <c r="W18" s="6"/>
      <c r="X18" s="6"/>
      <c r="Y18" s="6"/>
      <c r="Z18" s="953"/>
      <c r="AA18" s="956"/>
      <c r="AB18" s="1094"/>
      <c r="AC18" s="168"/>
      <c r="AD18" s="168"/>
      <c r="AE18" s="168"/>
      <c r="AF18" s="168"/>
      <c r="AG18" s="168"/>
      <c r="AH18" s="168"/>
      <c r="AI18" s="168"/>
      <c r="AJ18" s="168"/>
      <c r="AK18" s="168"/>
      <c r="AL18" s="168"/>
      <c r="AM18" s="168"/>
      <c r="AN18" s="168"/>
      <c r="AO18" s="168"/>
      <c r="AP18" s="168"/>
      <c r="AQ18" s="168"/>
    </row>
    <row r="19" spans="1:43" s="169" customFormat="1" ht="55.15" customHeight="1">
      <c r="A19" s="1086"/>
      <c r="B19" s="1088"/>
      <c r="C19" s="1032"/>
      <c r="D19" s="974"/>
      <c r="E19" s="1047"/>
      <c r="F19" s="1101"/>
      <c r="G19" s="1047"/>
      <c r="H19" s="1047"/>
      <c r="I19" s="1034"/>
      <c r="J19" s="761" t="s">
        <v>1055</v>
      </c>
      <c r="K19" s="177">
        <v>0.2</v>
      </c>
      <c r="L19" s="178" t="s">
        <v>22</v>
      </c>
      <c r="M19" s="179">
        <v>0.25</v>
      </c>
      <c r="N19" s="179">
        <v>0.5</v>
      </c>
      <c r="O19" s="179">
        <v>0.75</v>
      </c>
      <c r="P19" s="179">
        <v>1</v>
      </c>
      <c r="Q19" s="6">
        <f t="shared" ref="Q19" si="39">+SUM(M19:M19)*K19</f>
        <v>0.05</v>
      </c>
      <c r="R19" s="6">
        <f t="shared" ref="R19" si="40">+SUM(N19:N19)*K19</f>
        <v>0.1</v>
      </c>
      <c r="S19" s="6">
        <f t="shared" si="36"/>
        <v>0.15000000000000002</v>
      </c>
      <c r="T19" s="6">
        <f t="shared" si="37"/>
        <v>0.2</v>
      </c>
      <c r="U19" s="53">
        <f t="shared" si="38"/>
        <v>0.2</v>
      </c>
      <c r="V19" s="6"/>
      <c r="W19" s="6"/>
      <c r="X19" s="6"/>
      <c r="Y19" s="6"/>
      <c r="Z19" s="953"/>
      <c r="AA19" s="956"/>
      <c r="AB19" s="1094"/>
      <c r="AC19" s="168"/>
      <c r="AD19" s="168"/>
      <c r="AE19" s="168"/>
      <c r="AF19" s="168"/>
      <c r="AG19" s="168"/>
      <c r="AH19" s="168"/>
      <c r="AI19" s="168"/>
      <c r="AJ19" s="168"/>
      <c r="AK19" s="168"/>
      <c r="AL19" s="168"/>
      <c r="AM19" s="168"/>
      <c r="AN19" s="168"/>
      <c r="AO19" s="168"/>
      <c r="AP19" s="168"/>
      <c r="AQ19" s="168"/>
    </row>
    <row r="20" spans="1:43" s="169" customFormat="1" ht="55.15" customHeight="1">
      <c r="A20" s="1086"/>
      <c r="B20" s="1088"/>
      <c r="C20" s="1032"/>
      <c r="D20" s="974"/>
      <c r="E20" s="1047"/>
      <c r="F20" s="1101"/>
      <c r="G20" s="1047"/>
      <c r="H20" s="1047"/>
      <c r="I20" s="1034"/>
      <c r="J20" s="761"/>
      <c r="K20" s="180">
        <v>0</v>
      </c>
      <c r="L20" s="181" t="s">
        <v>23</v>
      </c>
      <c r="M20" s="182">
        <v>0</v>
      </c>
      <c r="N20" s="182">
        <v>0</v>
      </c>
      <c r="O20" s="182">
        <v>0</v>
      </c>
      <c r="P20" s="182">
        <v>0</v>
      </c>
      <c r="Q20" s="58">
        <f t="shared" ref="Q20" si="41">+SUM(M20:M20)*K20</f>
        <v>0</v>
      </c>
      <c r="R20" s="58">
        <f t="shared" ref="R20" si="42">+SUM(N20:N20)*K20</f>
        <v>0</v>
      </c>
      <c r="S20" s="58">
        <f t="shared" ref="S20" si="43">+SUM(O20:O20)*K20</f>
        <v>0</v>
      </c>
      <c r="T20" s="58">
        <f t="shared" ref="T20" si="44">+SUM(P20:P20)*K20</f>
        <v>0</v>
      </c>
      <c r="U20" s="60">
        <f t="shared" ref="U20" si="45">+MAX(Q20:T20)</f>
        <v>0</v>
      </c>
      <c r="V20" s="6"/>
      <c r="W20" s="6"/>
      <c r="X20" s="6"/>
      <c r="Y20" s="6"/>
      <c r="Z20" s="953"/>
      <c r="AA20" s="956"/>
      <c r="AB20" s="1094"/>
      <c r="AC20" s="168"/>
      <c r="AD20" s="168"/>
      <c r="AE20" s="168"/>
      <c r="AF20" s="168"/>
      <c r="AG20" s="168"/>
      <c r="AH20" s="168"/>
      <c r="AI20" s="168"/>
      <c r="AJ20" s="168"/>
      <c r="AK20" s="168"/>
      <c r="AL20" s="168"/>
      <c r="AM20" s="168"/>
      <c r="AN20" s="168"/>
      <c r="AO20" s="168"/>
      <c r="AP20" s="168"/>
      <c r="AQ20" s="168"/>
    </row>
    <row r="21" spans="1:43" s="169" customFormat="1" ht="37.15" customHeight="1">
      <c r="A21" s="1086"/>
      <c r="B21" s="1088"/>
      <c r="C21" s="1032"/>
      <c r="D21" s="974"/>
      <c r="E21" s="1047"/>
      <c r="F21" s="1101"/>
      <c r="G21" s="1047"/>
      <c r="H21" s="1047"/>
      <c r="I21" s="1034"/>
      <c r="J21" s="761" t="s">
        <v>1056</v>
      </c>
      <c r="K21" s="177">
        <v>0.6</v>
      </c>
      <c r="L21" s="178" t="s">
        <v>22</v>
      </c>
      <c r="M21" s="179">
        <v>0.25</v>
      </c>
      <c r="N21" s="179">
        <v>0.5</v>
      </c>
      <c r="O21" s="179">
        <v>0.75</v>
      </c>
      <c r="P21" s="179">
        <v>1</v>
      </c>
      <c r="Q21" s="6">
        <f t="shared" si="0"/>
        <v>0.15</v>
      </c>
      <c r="R21" s="6">
        <f t="shared" si="1"/>
        <v>0.3</v>
      </c>
      <c r="S21" s="6">
        <f t="shared" si="2"/>
        <v>0.44999999999999996</v>
      </c>
      <c r="T21" s="6">
        <f t="shared" si="3"/>
        <v>0.6</v>
      </c>
      <c r="U21" s="53">
        <f t="shared" si="4"/>
        <v>0.6</v>
      </c>
      <c r="V21" s="813">
        <f>+Q22</f>
        <v>0</v>
      </c>
      <c r="W21" s="813">
        <f>+R22</f>
        <v>0</v>
      </c>
      <c r="X21" s="813">
        <f>+S22</f>
        <v>0</v>
      </c>
      <c r="Y21" s="813">
        <f>+T22</f>
        <v>0</v>
      </c>
      <c r="Z21" s="953"/>
      <c r="AA21" s="956"/>
      <c r="AB21" s="1094"/>
      <c r="AC21" s="168"/>
      <c r="AD21" s="168"/>
      <c r="AE21" s="168"/>
      <c r="AF21" s="168"/>
      <c r="AG21" s="168"/>
      <c r="AH21" s="168"/>
      <c r="AI21" s="168"/>
      <c r="AJ21" s="168"/>
      <c r="AK21" s="168"/>
      <c r="AL21" s="168"/>
      <c r="AM21" s="168"/>
      <c r="AN21" s="168"/>
      <c r="AO21" s="168"/>
      <c r="AP21" s="168"/>
      <c r="AQ21" s="168"/>
    </row>
    <row r="22" spans="1:43" s="169" customFormat="1" ht="53.45" customHeight="1">
      <c r="A22" s="1086"/>
      <c r="B22" s="1088"/>
      <c r="C22" s="1032"/>
      <c r="D22" s="975"/>
      <c r="E22" s="1047"/>
      <c r="F22" s="1101"/>
      <c r="G22" s="1047"/>
      <c r="H22" s="1047"/>
      <c r="I22" s="1035"/>
      <c r="J22" s="761"/>
      <c r="K22" s="180">
        <v>0</v>
      </c>
      <c r="L22" s="181" t="s">
        <v>23</v>
      </c>
      <c r="M22" s="182">
        <v>0</v>
      </c>
      <c r="N22" s="182">
        <v>0</v>
      </c>
      <c r="O22" s="182">
        <v>0</v>
      </c>
      <c r="P22" s="182">
        <v>0</v>
      </c>
      <c r="Q22" s="58">
        <f t="shared" si="0"/>
        <v>0</v>
      </c>
      <c r="R22" s="58">
        <f t="shared" si="1"/>
        <v>0</v>
      </c>
      <c r="S22" s="58">
        <f t="shared" si="2"/>
        <v>0</v>
      </c>
      <c r="T22" s="58">
        <f t="shared" si="3"/>
        <v>0</v>
      </c>
      <c r="U22" s="60">
        <f t="shared" si="4"/>
        <v>0</v>
      </c>
      <c r="V22" s="813"/>
      <c r="W22" s="813"/>
      <c r="X22" s="813"/>
      <c r="Y22" s="813"/>
      <c r="Z22" s="954"/>
      <c r="AA22" s="957"/>
      <c r="AB22" s="1094"/>
      <c r="AC22" s="168"/>
      <c r="AD22" s="168"/>
      <c r="AE22" s="168"/>
      <c r="AF22" s="168"/>
      <c r="AG22" s="168"/>
      <c r="AH22" s="168"/>
      <c r="AI22" s="168"/>
      <c r="AJ22" s="168"/>
      <c r="AK22" s="168"/>
      <c r="AL22" s="168"/>
      <c r="AM22" s="168"/>
      <c r="AN22" s="168"/>
      <c r="AO22" s="168"/>
      <c r="AP22" s="168"/>
      <c r="AQ22" s="168"/>
    </row>
    <row r="23" spans="1:43" s="169" customFormat="1" ht="33" customHeight="1">
      <c r="A23" s="1086"/>
      <c r="B23" s="1088"/>
      <c r="C23" s="1032"/>
      <c r="D23" s="1008" t="s">
        <v>162</v>
      </c>
      <c r="E23" s="761" t="s">
        <v>1058</v>
      </c>
      <c r="F23" s="1099">
        <v>33</v>
      </c>
      <c r="G23" s="1047" t="s">
        <v>1059</v>
      </c>
      <c r="H23" s="1047" t="s">
        <v>690</v>
      </c>
      <c r="I23" s="1023">
        <f>+MAX(V23:Y24)</f>
        <v>0</v>
      </c>
      <c r="J23" s="761" t="s">
        <v>1060</v>
      </c>
      <c r="K23" s="177">
        <v>1</v>
      </c>
      <c r="L23" s="178" t="s">
        <v>22</v>
      </c>
      <c r="M23" s="179">
        <v>0.15</v>
      </c>
      <c r="N23" s="179">
        <v>0.3</v>
      </c>
      <c r="O23" s="179">
        <v>0.6</v>
      </c>
      <c r="P23" s="179">
        <v>1</v>
      </c>
      <c r="Q23" s="6">
        <f t="shared" si="0"/>
        <v>0.15</v>
      </c>
      <c r="R23" s="6">
        <f t="shared" si="1"/>
        <v>0.3</v>
      </c>
      <c r="S23" s="6">
        <f t="shared" si="2"/>
        <v>0.6</v>
      </c>
      <c r="T23" s="6">
        <f t="shared" si="3"/>
        <v>1</v>
      </c>
      <c r="U23" s="53">
        <f t="shared" si="4"/>
        <v>1</v>
      </c>
      <c r="V23" s="813">
        <f>+Q24</f>
        <v>0</v>
      </c>
      <c r="W23" s="813">
        <f>+R24</f>
        <v>0</v>
      </c>
      <c r="X23" s="813">
        <f>+S24</f>
        <v>0</v>
      </c>
      <c r="Y23" s="813">
        <f>+T24</f>
        <v>0</v>
      </c>
      <c r="Z23" s="952" t="s">
        <v>1065</v>
      </c>
      <c r="AA23" s="955" t="s">
        <v>1066</v>
      </c>
      <c r="AB23" s="1094"/>
      <c r="AC23" s="168"/>
      <c r="AD23" s="168"/>
      <c r="AE23" s="168"/>
      <c r="AF23" s="168"/>
      <c r="AG23" s="168"/>
      <c r="AH23" s="168"/>
      <c r="AI23" s="168"/>
      <c r="AJ23" s="168"/>
      <c r="AK23" s="168"/>
      <c r="AL23" s="168"/>
      <c r="AM23" s="168"/>
      <c r="AN23" s="168"/>
      <c r="AO23" s="168"/>
      <c r="AP23" s="168"/>
      <c r="AQ23" s="168"/>
    </row>
    <row r="24" spans="1:43" s="169" customFormat="1" ht="82.5" customHeight="1">
      <c r="A24" s="1086"/>
      <c r="B24" s="1088"/>
      <c r="C24" s="1032"/>
      <c r="D24" s="1008"/>
      <c r="E24" s="761"/>
      <c r="F24" s="1099"/>
      <c r="G24" s="1047"/>
      <c r="H24" s="1047"/>
      <c r="I24" s="1023"/>
      <c r="J24" s="761"/>
      <c r="K24" s="180">
        <v>0</v>
      </c>
      <c r="L24" s="181" t="s">
        <v>23</v>
      </c>
      <c r="M24" s="182">
        <v>0</v>
      </c>
      <c r="N24" s="182">
        <v>0</v>
      </c>
      <c r="O24" s="182">
        <v>0</v>
      </c>
      <c r="P24" s="182">
        <v>0</v>
      </c>
      <c r="Q24" s="58">
        <f t="shared" si="0"/>
        <v>0</v>
      </c>
      <c r="R24" s="58">
        <f t="shared" si="1"/>
        <v>0</v>
      </c>
      <c r="S24" s="58">
        <f t="shared" si="2"/>
        <v>0</v>
      </c>
      <c r="T24" s="58">
        <f t="shared" si="3"/>
        <v>0</v>
      </c>
      <c r="U24" s="60">
        <f t="shared" si="4"/>
        <v>0</v>
      </c>
      <c r="V24" s="813"/>
      <c r="W24" s="813"/>
      <c r="X24" s="813"/>
      <c r="Y24" s="813"/>
      <c r="Z24" s="954"/>
      <c r="AA24" s="957"/>
      <c r="AB24" s="1094"/>
      <c r="AC24" s="168"/>
      <c r="AD24" s="168"/>
      <c r="AE24" s="168"/>
      <c r="AF24" s="168"/>
      <c r="AG24" s="168"/>
      <c r="AH24" s="168"/>
      <c r="AI24" s="168"/>
      <c r="AJ24" s="168"/>
      <c r="AK24" s="168"/>
      <c r="AL24" s="168"/>
      <c r="AM24" s="168"/>
      <c r="AN24" s="168"/>
      <c r="AO24" s="168"/>
      <c r="AP24" s="168"/>
      <c r="AQ24" s="168"/>
    </row>
    <row r="25" spans="1:43" s="169" customFormat="1" ht="54" customHeight="1">
      <c r="A25" s="1086"/>
      <c r="B25" s="1088"/>
      <c r="C25" s="1032"/>
      <c r="D25" s="962" t="s">
        <v>163</v>
      </c>
      <c r="E25" s="1047" t="s">
        <v>1085</v>
      </c>
      <c r="F25" s="1099">
        <v>34</v>
      </c>
      <c r="G25" s="1100" t="s">
        <v>691</v>
      </c>
      <c r="H25" s="958" t="s">
        <v>676</v>
      </c>
      <c r="I25" s="965">
        <f>+MAX(V31:Y32)</f>
        <v>0</v>
      </c>
      <c r="J25" s="761" t="s">
        <v>1061</v>
      </c>
      <c r="K25" s="177">
        <v>0.2</v>
      </c>
      <c r="L25" s="178" t="s">
        <v>22</v>
      </c>
      <c r="M25" s="179">
        <v>0.4</v>
      </c>
      <c r="N25" s="179">
        <v>1</v>
      </c>
      <c r="O25" s="179">
        <v>1</v>
      </c>
      <c r="P25" s="179">
        <v>1</v>
      </c>
      <c r="Q25" s="6">
        <f t="shared" ref="Q25" si="46">+SUM(M25:M25)*K25</f>
        <v>8.0000000000000016E-2</v>
      </c>
      <c r="R25" s="6">
        <f t="shared" ref="R25" si="47">+SUM(N25:N25)*K25</f>
        <v>0.2</v>
      </c>
      <c r="S25" s="6">
        <f t="shared" ref="S25" si="48">+SUM(O25:O25)*K25</f>
        <v>0.2</v>
      </c>
      <c r="T25" s="6">
        <f t="shared" ref="T25" si="49">+SUM(P25:P25)*K25</f>
        <v>0.2</v>
      </c>
      <c r="U25" s="53">
        <f t="shared" ref="U25" si="50">+MAX(Q25:T25)</f>
        <v>0.2</v>
      </c>
      <c r="V25" s="6"/>
      <c r="W25" s="6"/>
      <c r="X25" s="6"/>
      <c r="Y25" s="6"/>
      <c r="Z25" s="958" t="s">
        <v>1065</v>
      </c>
      <c r="AA25" s="958" t="s">
        <v>1066</v>
      </c>
      <c r="AB25" s="1094"/>
      <c r="AC25" s="168"/>
      <c r="AD25" s="168"/>
      <c r="AE25" s="168"/>
      <c r="AF25" s="168"/>
      <c r="AG25" s="168"/>
      <c r="AH25" s="168"/>
      <c r="AI25" s="168"/>
      <c r="AJ25" s="168"/>
      <c r="AK25" s="168"/>
      <c r="AL25" s="168"/>
      <c r="AM25" s="168"/>
      <c r="AN25" s="168"/>
      <c r="AO25" s="168"/>
      <c r="AP25" s="168"/>
      <c r="AQ25" s="168"/>
    </row>
    <row r="26" spans="1:43" s="169" customFormat="1" ht="82.5" customHeight="1">
      <c r="A26" s="1086"/>
      <c r="B26" s="1088"/>
      <c r="C26" s="1032"/>
      <c r="D26" s="963"/>
      <c r="E26" s="1047"/>
      <c r="F26" s="1099"/>
      <c r="G26" s="1100"/>
      <c r="H26" s="958"/>
      <c r="I26" s="1025"/>
      <c r="J26" s="761"/>
      <c r="K26" s="180">
        <v>0</v>
      </c>
      <c r="L26" s="181" t="s">
        <v>23</v>
      </c>
      <c r="M26" s="182">
        <v>0</v>
      </c>
      <c r="N26" s="182">
        <v>0</v>
      </c>
      <c r="O26" s="182">
        <v>0</v>
      </c>
      <c r="P26" s="182">
        <v>0</v>
      </c>
      <c r="Q26" s="58">
        <f t="shared" ref="Q26:Q27" si="51">+SUM(M26:M26)*K26</f>
        <v>0</v>
      </c>
      <c r="R26" s="58">
        <f t="shared" ref="R26:R27" si="52">+SUM(N26:N26)*K26</f>
        <v>0</v>
      </c>
      <c r="S26" s="58">
        <f t="shared" ref="S26:S27" si="53">+SUM(O26:O26)*K26</f>
        <v>0</v>
      </c>
      <c r="T26" s="58">
        <f t="shared" ref="T26:T27" si="54">+SUM(P26:P26)*K26</f>
        <v>0</v>
      </c>
      <c r="U26" s="60">
        <f t="shared" ref="U26" si="55">+MAX(Q26:T26)</f>
        <v>0</v>
      </c>
      <c r="V26" s="6"/>
      <c r="W26" s="6"/>
      <c r="X26" s="6"/>
      <c r="Y26" s="6"/>
      <c r="Z26" s="958"/>
      <c r="AA26" s="958"/>
      <c r="AB26" s="1094"/>
      <c r="AC26" s="168"/>
      <c r="AD26" s="168"/>
      <c r="AE26" s="168"/>
      <c r="AF26" s="168"/>
      <c r="AG26" s="168"/>
      <c r="AH26" s="168"/>
      <c r="AI26" s="168"/>
      <c r="AJ26" s="168"/>
      <c r="AK26" s="168"/>
      <c r="AL26" s="168"/>
      <c r="AM26" s="168"/>
      <c r="AN26" s="168"/>
      <c r="AO26" s="168"/>
      <c r="AP26" s="168"/>
      <c r="AQ26" s="168"/>
    </row>
    <row r="27" spans="1:43" s="169" customFormat="1" ht="60.75" customHeight="1">
      <c r="A27" s="1086"/>
      <c r="B27" s="1088"/>
      <c r="C27" s="1032"/>
      <c r="D27" s="963"/>
      <c r="E27" s="1047"/>
      <c r="F27" s="1099"/>
      <c r="G27" s="1100"/>
      <c r="H27" s="958"/>
      <c r="I27" s="1025"/>
      <c r="J27" s="1067" t="s">
        <v>1062</v>
      </c>
      <c r="K27" s="530">
        <v>0.3</v>
      </c>
      <c r="L27" s="178" t="s">
        <v>22</v>
      </c>
      <c r="M27" s="179">
        <v>0.4</v>
      </c>
      <c r="N27" s="179">
        <v>1</v>
      </c>
      <c r="O27" s="179">
        <v>1</v>
      </c>
      <c r="P27" s="179">
        <v>1</v>
      </c>
      <c r="Q27" s="525">
        <f t="shared" si="51"/>
        <v>0.12</v>
      </c>
      <c r="R27" s="525">
        <f t="shared" si="52"/>
        <v>0.3</v>
      </c>
      <c r="S27" s="525">
        <f t="shared" si="53"/>
        <v>0.3</v>
      </c>
      <c r="T27" s="525">
        <f t="shared" si="54"/>
        <v>0.3</v>
      </c>
      <c r="U27" s="60"/>
      <c r="V27" s="514"/>
      <c r="W27" s="514"/>
      <c r="X27" s="514"/>
      <c r="Y27" s="514"/>
      <c r="Z27" s="958"/>
      <c r="AA27" s="958"/>
      <c r="AB27" s="1094"/>
      <c r="AC27" s="168"/>
      <c r="AD27" s="168"/>
      <c r="AE27" s="168"/>
      <c r="AF27" s="168"/>
      <c r="AG27" s="168"/>
      <c r="AH27" s="168"/>
      <c r="AI27" s="168"/>
      <c r="AJ27" s="168"/>
      <c r="AK27" s="168"/>
      <c r="AL27" s="168"/>
      <c r="AM27" s="168"/>
      <c r="AN27" s="168"/>
      <c r="AO27" s="168"/>
      <c r="AP27" s="168"/>
      <c r="AQ27" s="168"/>
    </row>
    <row r="28" spans="1:43" s="169" customFormat="1" ht="57" customHeight="1">
      <c r="A28" s="1086"/>
      <c r="B28" s="1088"/>
      <c r="C28" s="1032"/>
      <c r="D28" s="963"/>
      <c r="E28" s="1047"/>
      <c r="F28" s="1099"/>
      <c r="G28" s="1100"/>
      <c r="H28" s="958"/>
      <c r="I28" s="1025"/>
      <c r="J28" s="1068"/>
      <c r="K28" s="180">
        <v>0</v>
      </c>
      <c r="L28" s="181" t="s">
        <v>23</v>
      </c>
      <c r="M28" s="182">
        <v>0</v>
      </c>
      <c r="N28" s="182">
        <v>0</v>
      </c>
      <c r="O28" s="182">
        <v>0</v>
      </c>
      <c r="P28" s="182">
        <v>0</v>
      </c>
      <c r="Q28" s="58">
        <f t="shared" ref="Q28:Q29" si="56">+SUM(M28:M28)*K28</f>
        <v>0</v>
      </c>
      <c r="R28" s="58">
        <f t="shared" ref="R28:R29" si="57">+SUM(N28:N28)*K28</f>
        <v>0</v>
      </c>
      <c r="S28" s="58">
        <f t="shared" ref="S28:S29" si="58">+SUM(O28:O28)*K28</f>
        <v>0</v>
      </c>
      <c r="T28" s="58">
        <f t="shared" ref="T28:T29" si="59">+SUM(P28:P28)*K28</f>
        <v>0</v>
      </c>
      <c r="U28" s="60"/>
      <c r="V28" s="514"/>
      <c r="W28" s="514"/>
      <c r="X28" s="514"/>
      <c r="Y28" s="514"/>
      <c r="Z28" s="958"/>
      <c r="AA28" s="958"/>
      <c r="AB28" s="1094"/>
      <c r="AC28" s="168"/>
      <c r="AD28" s="168"/>
      <c r="AE28" s="168"/>
      <c r="AF28" s="168"/>
      <c r="AG28" s="168"/>
      <c r="AH28" s="168"/>
      <c r="AI28" s="168"/>
      <c r="AJ28" s="168"/>
      <c r="AK28" s="168"/>
      <c r="AL28" s="168"/>
      <c r="AM28" s="168"/>
      <c r="AN28" s="168"/>
      <c r="AO28" s="168"/>
      <c r="AP28" s="168"/>
      <c r="AQ28" s="168"/>
    </row>
    <row r="29" spans="1:43" s="169" customFormat="1" ht="73.5" customHeight="1">
      <c r="A29" s="1086"/>
      <c r="B29" s="1088"/>
      <c r="C29" s="1032"/>
      <c r="D29" s="963"/>
      <c r="E29" s="1047"/>
      <c r="F29" s="1099"/>
      <c r="G29" s="1100"/>
      <c r="H29" s="958"/>
      <c r="I29" s="1025"/>
      <c r="J29" s="1067" t="s">
        <v>1067</v>
      </c>
      <c r="K29" s="530">
        <v>0.3</v>
      </c>
      <c r="L29" s="178" t="s">
        <v>22</v>
      </c>
      <c r="M29" s="179">
        <v>0.1</v>
      </c>
      <c r="N29" s="179">
        <v>0.5</v>
      </c>
      <c r="O29" s="179">
        <v>1</v>
      </c>
      <c r="P29" s="179">
        <v>1</v>
      </c>
      <c r="Q29" s="525">
        <f t="shared" si="56"/>
        <v>0.03</v>
      </c>
      <c r="R29" s="525">
        <f t="shared" si="57"/>
        <v>0.15</v>
      </c>
      <c r="S29" s="525">
        <f t="shared" si="58"/>
        <v>0.3</v>
      </c>
      <c r="T29" s="525">
        <f t="shared" si="59"/>
        <v>0.3</v>
      </c>
      <c r="U29" s="60"/>
      <c r="V29" s="525"/>
      <c r="W29" s="525"/>
      <c r="X29" s="525"/>
      <c r="Y29" s="525"/>
      <c r="Z29" s="958"/>
      <c r="AA29" s="958"/>
      <c r="AB29" s="1094"/>
      <c r="AC29" s="168"/>
      <c r="AD29" s="168"/>
      <c r="AE29" s="168"/>
      <c r="AF29" s="168"/>
      <c r="AG29" s="168"/>
      <c r="AH29" s="168"/>
      <c r="AI29" s="168"/>
      <c r="AJ29" s="168"/>
      <c r="AK29" s="168"/>
      <c r="AL29" s="168"/>
      <c r="AM29" s="168"/>
      <c r="AN29" s="168"/>
      <c r="AO29" s="168"/>
      <c r="AP29" s="168"/>
      <c r="AQ29" s="168"/>
    </row>
    <row r="30" spans="1:43" s="169" customFormat="1" ht="54.75" customHeight="1">
      <c r="A30" s="1086"/>
      <c r="B30" s="1088"/>
      <c r="C30" s="1032"/>
      <c r="D30" s="963"/>
      <c r="E30" s="1047"/>
      <c r="F30" s="1099"/>
      <c r="G30" s="1100"/>
      <c r="H30" s="958"/>
      <c r="I30" s="1025"/>
      <c r="J30" s="1068"/>
      <c r="K30" s="180">
        <v>0</v>
      </c>
      <c r="L30" s="181" t="s">
        <v>23</v>
      </c>
      <c r="M30" s="182">
        <v>0</v>
      </c>
      <c r="N30" s="182">
        <v>0</v>
      </c>
      <c r="O30" s="182">
        <v>0</v>
      </c>
      <c r="P30" s="182">
        <v>0</v>
      </c>
      <c r="Q30" s="58">
        <f t="shared" ref="Q30" si="60">+SUM(M30:M30)*K30</f>
        <v>0</v>
      </c>
      <c r="R30" s="58">
        <f t="shared" ref="R30" si="61">+SUM(N30:N30)*K30</f>
        <v>0</v>
      </c>
      <c r="S30" s="58">
        <f t="shared" ref="S30" si="62">+SUM(O30:O30)*K30</f>
        <v>0</v>
      </c>
      <c r="T30" s="58">
        <f t="shared" ref="T30" si="63">+SUM(P30:P30)*K30</f>
        <v>0</v>
      </c>
      <c r="U30" s="60"/>
      <c r="V30" s="525"/>
      <c r="W30" s="525"/>
      <c r="X30" s="525"/>
      <c r="Y30" s="525"/>
      <c r="Z30" s="958"/>
      <c r="AA30" s="958"/>
      <c r="AB30" s="1094"/>
      <c r="AC30" s="168"/>
      <c r="AD30" s="168"/>
      <c r="AE30" s="168"/>
      <c r="AF30" s="168"/>
      <c r="AG30" s="168"/>
      <c r="AH30" s="168"/>
      <c r="AI30" s="168"/>
      <c r="AJ30" s="168"/>
      <c r="AK30" s="168"/>
      <c r="AL30" s="168"/>
      <c r="AM30" s="168"/>
      <c r="AN30" s="168"/>
      <c r="AO30" s="168"/>
      <c r="AP30" s="168"/>
      <c r="AQ30" s="168"/>
    </row>
    <row r="31" spans="1:43" s="169" customFormat="1" ht="62.25" customHeight="1">
      <c r="A31" s="1086"/>
      <c r="B31" s="1088"/>
      <c r="C31" s="1032"/>
      <c r="D31" s="963"/>
      <c r="E31" s="1047"/>
      <c r="F31" s="1099"/>
      <c r="G31" s="1100"/>
      <c r="H31" s="958"/>
      <c r="I31" s="1025"/>
      <c r="J31" s="1067" t="s">
        <v>1068</v>
      </c>
      <c r="K31" s="177">
        <v>0.2</v>
      </c>
      <c r="L31" s="178" t="s">
        <v>22</v>
      </c>
      <c r="M31" s="179">
        <v>0</v>
      </c>
      <c r="N31" s="179">
        <v>0</v>
      </c>
      <c r="O31" s="179">
        <v>0.5</v>
      </c>
      <c r="P31" s="179">
        <v>1</v>
      </c>
      <c r="Q31" s="6">
        <f t="shared" si="0"/>
        <v>0</v>
      </c>
      <c r="R31" s="6">
        <f t="shared" si="1"/>
        <v>0</v>
      </c>
      <c r="S31" s="6">
        <f t="shared" si="2"/>
        <v>0.1</v>
      </c>
      <c r="T31" s="6">
        <f t="shared" si="3"/>
        <v>0.2</v>
      </c>
      <c r="U31" s="53">
        <f t="shared" si="4"/>
        <v>0.2</v>
      </c>
      <c r="V31" s="813">
        <f>+Q32</f>
        <v>0</v>
      </c>
      <c r="W31" s="813">
        <f>+R32</f>
        <v>0</v>
      </c>
      <c r="X31" s="813">
        <f>+S32</f>
        <v>0</v>
      </c>
      <c r="Y31" s="813">
        <f>+T32</f>
        <v>0</v>
      </c>
      <c r="Z31" s="958"/>
      <c r="AA31" s="958"/>
      <c r="AB31" s="1094"/>
      <c r="AC31" s="168"/>
      <c r="AD31" s="168"/>
      <c r="AE31" s="168"/>
      <c r="AF31" s="168"/>
      <c r="AG31" s="168"/>
      <c r="AH31" s="168"/>
      <c r="AI31" s="168"/>
      <c r="AJ31" s="168"/>
      <c r="AK31" s="168"/>
      <c r="AL31" s="168"/>
      <c r="AM31" s="168"/>
      <c r="AN31" s="168"/>
      <c r="AO31" s="168"/>
      <c r="AP31" s="168"/>
      <c r="AQ31" s="168"/>
    </row>
    <row r="32" spans="1:43" s="169" customFormat="1" ht="42.75" customHeight="1">
      <c r="A32" s="1086"/>
      <c r="B32" s="1088"/>
      <c r="C32" s="1032"/>
      <c r="D32" s="963"/>
      <c r="E32" s="1047"/>
      <c r="F32" s="1099"/>
      <c r="G32" s="1100"/>
      <c r="H32" s="958"/>
      <c r="I32" s="966"/>
      <c r="J32" s="1068"/>
      <c r="K32" s="180">
        <v>0</v>
      </c>
      <c r="L32" s="181" t="s">
        <v>23</v>
      </c>
      <c r="M32" s="182">
        <v>0</v>
      </c>
      <c r="N32" s="182">
        <v>0</v>
      </c>
      <c r="O32" s="182">
        <v>0</v>
      </c>
      <c r="P32" s="182">
        <v>0</v>
      </c>
      <c r="Q32" s="58">
        <f t="shared" si="0"/>
        <v>0</v>
      </c>
      <c r="R32" s="58">
        <f t="shared" si="1"/>
        <v>0</v>
      </c>
      <c r="S32" s="58">
        <f t="shared" si="2"/>
        <v>0</v>
      </c>
      <c r="T32" s="58">
        <f t="shared" si="3"/>
        <v>0</v>
      </c>
      <c r="U32" s="60">
        <f t="shared" si="4"/>
        <v>0</v>
      </c>
      <c r="V32" s="813"/>
      <c r="W32" s="813"/>
      <c r="X32" s="813"/>
      <c r="Y32" s="813"/>
      <c r="Z32" s="958"/>
      <c r="AA32" s="958"/>
      <c r="AB32" s="1094"/>
      <c r="AC32" s="168"/>
      <c r="AD32" s="168"/>
      <c r="AE32" s="168"/>
      <c r="AF32" s="168"/>
      <c r="AG32" s="168"/>
      <c r="AH32" s="168"/>
      <c r="AI32" s="168"/>
      <c r="AJ32" s="168"/>
      <c r="AK32" s="168"/>
      <c r="AL32" s="168"/>
      <c r="AM32" s="168"/>
      <c r="AN32" s="168"/>
      <c r="AO32" s="168"/>
      <c r="AP32" s="168"/>
      <c r="AQ32" s="168"/>
    </row>
    <row r="33" spans="1:43" s="169" customFormat="1" ht="69.75" customHeight="1">
      <c r="A33" s="1086"/>
      <c r="B33" s="1088"/>
      <c r="C33" s="1032" t="s">
        <v>164</v>
      </c>
      <c r="D33" s="1022" t="s">
        <v>165</v>
      </c>
      <c r="E33" s="1047" t="s">
        <v>1069</v>
      </c>
      <c r="F33" s="1024">
        <v>36</v>
      </c>
      <c r="G33" s="1023" t="s">
        <v>1070</v>
      </c>
      <c r="H33" s="1060" t="s">
        <v>642</v>
      </c>
      <c r="I33" s="1023">
        <v>0</v>
      </c>
      <c r="J33" s="1064" t="s">
        <v>1071</v>
      </c>
      <c r="K33" s="177">
        <v>1</v>
      </c>
      <c r="L33" s="178" t="s">
        <v>22</v>
      </c>
      <c r="M33" s="179">
        <v>0.1</v>
      </c>
      <c r="N33" s="179">
        <v>0.4</v>
      </c>
      <c r="O33" s="179">
        <v>0.8</v>
      </c>
      <c r="P33" s="179">
        <v>1</v>
      </c>
      <c r="Q33" s="6">
        <f t="shared" si="0"/>
        <v>0.1</v>
      </c>
      <c r="R33" s="6">
        <f t="shared" si="1"/>
        <v>0.4</v>
      </c>
      <c r="S33" s="6">
        <f t="shared" si="2"/>
        <v>0.8</v>
      </c>
      <c r="T33" s="6">
        <f t="shared" si="3"/>
        <v>1</v>
      </c>
      <c r="U33" s="53">
        <f t="shared" si="4"/>
        <v>1</v>
      </c>
      <c r="V33" s="813">
        <f>+Q34</f>
        <v>0</v>
      </c>
      <c r="W33" s="813">
        <f>+R34</f>
        <v>0</v>
      </c>
      <c r="X33" s="813">
        <f>+S34</f>
        <v>0</v>
      </c>
      <c r="Y33" s="813">
        <f>+T34</f>
        <v>0</v>
      </c>
      <c r="Z33" s="987" t="s">
        <v>1081</v>
      </c>
      <c r="AA33" s="955" t="s">
        <v>1073</v>
      </c>
      <c r="AB33" s="1094"/>
      <c r="AC33" s="168"/>
      <c r="AD33" s="168"/>
      <c r="AE33" s="168"/>
      <c r="AF33" s="168"/>
      <c r="AG33" s="168"/>
      <c r="AH33" s="168"/>
      <c r="AI33" s="168"/>
      <c r="AJ33" s="168"/>
      <c r="AK33" s="168"/>
      <c r="AL33" s="168"/>
      <c r="AM33" s="168"/>
      <c r="AN33" s="168"/>
      <c r="AO33" s="168"/>
      <c r="AP33" s="168"/>
      <c r="AQ33" s="168"/>
    </row>
    <row r="34" spans="1:43" s="169" customFormat="1" ht="72" customHeight="1">
      <c r="A34" s="1086"/>
      <c r="B34" s="1088"/>
      <c r="C34" s="1032"/>
      <c r="D34" s="1022"/>
      <c r="E34" s="1047"/>
      <c r="F34" s="1024"/>
      <c r="G34" s="1023"/>
      <c r="H34" s="1061"/>
      <c r="I34" s="1023"/>
      <c r="J34" s="1064"/>
      <c r="K34" s="180">
        <v>1</v>
      </c>
      <c r="L34" s="181" t="s">
        <v>23</v>
      </c>
      <c r="M34" s="182">
        <v>0</v>
      </c>
      <c r="N34" s="182">
        <v>0</v>
      </c>
      <c r="O34" s="182">
        <v>0</v>
      </c>
      <c r="P34" s="182">
        <v>0</v>
      </c>
      <c r="Q34" s="58">
        <f t="shared" si="0"/>
        <v>0</v>
      </c>
      <c r="R34" s="58">
        <f t="shared" si="1"/>
        <v>0</v>
      </c>
      <c r="S34" s="58">
        <f t="shared" si="2"/>
        <v>0</v>
      </c>
      <c r="T34" s="58">
        <f t="shared" si="3"/>
        <v>0</v>
      </c>
      <c r="U34" s="60">
        <f t="shared" si="4"/>
        <v>0</v>
      </c>
      <c r="V34" s="813"/>
      <c r="W34" s="813"/>
      <c r="X34" s="813"/>
      <c r="Y34" s="813"/>
      <c r="Z34" s="987"/>
      <c r="AA34" s="956"/>
      <c r="AB34" s="1094"/>
      <c r="AC34" s="168"/>
      <c r="AD34" s="168"/>
      <c r="AE34" s="168"/>
      <c r="AF34" s="168"/>
      <c r="AG34" s="168"/>
      <c r="AH34" s="168"/>
      <c r="AI34" s="168"/>
      <c r="AJ34" s="168"/>
      <c r="AK34" s="168"/>
      <c r="AL34" s="168"/>
      <c r="AM34" s="168"/>
      <c r="AN34" s="168"/>
      <c r="AO34" s="168"/>
      <c r="AP34" s="168"/>
      <c r="AQ34" s="168"/>
    </row>
    <row r="35" spans="1:43" s="169" customFormat="1" ht="34.9" customHeight="1">
      <c r="A35" s="1086"/>
      <c r="B35" s="1088"/>
      <c r="C35" s="1032"/>
      <c r="D35" s="965" t="s">
        <v>168</v>
      </c>
      <c r="E35" s="962" t="s">
        <v>1072</v>
      </c>
      <c r="F35" s="1002">
        <v>37</v>
      </c>
      <c r="G35" s="965" t="s">
        <v>169</v>
      </c>
      <c r="H35" s="965" t="s">
        <v>646</v>
      </c>
      <c r="I35" s="965">
        <v>0</v>
      </c>
      <c r="J35" s="1062" t="s">
        <v>643</v>
      </c>
      <c r="K35" s="177">
        <v>0.33</v>
      </c>
      <c r="L35" s="178" t="s">
        <v>22</v>
      </c>
      <c r="M35" s="179">
        <v>0.1</v>
      </c>
      <c r="N35" s="179">
        <v>0.4</v>
      </c>
      <c r="O35" s="179">
        <v>0.8</v>
      </c>
      <c r="P35" s="179">
        <v>1</v>
      </c>
      <c r="Q35" s="6">
        <f t="shared" ref="Q35" si="64">+SUM(M35:M35)*K35</f>
        <v>3.3000000000000002E-2</v>
      </c>
      <c r="R35" s="6">
        <f t="shared" ref="R35" si="65">+SUM(N35:N35)*K35</f>
        <v>0.13200000000000001</v>
      </c>
      <c r="S35" s="6">
        <f t="shared" ref="S35" si="66">+SUM(O35:O35)*K35</f>
        <v>0.26400000000000001</v>
      </c>
      <c r="T35" s="6">
        <f t="shared" ref="T35" si="67">+SUM(P35:P35)*K35</f>
        <v>0.33</v>
      </c>
      <c r="U35" s="53">
        <f t="shared" ref="U35" si="68">+MAX(Q35:T35)</f>
        <v>0.33</v>
      </c>
      <c r="V35" s="6"/>
      <c r="W35" s="6"/>
      <c r="X35" s="6"/>
      <c r="Y35" s="6"/>
      <c r="Z35" s="987"/>
      <c r="AA35" s="956"/>
      <c r="AB35" s="1094"/>
      <c r="AC35" s="168"/>
      <c r="AD35" s="168"/>
      <c r="AE35" s="168"/>
      <c r="AF35" s="168"/>
      <c r="AG35" s="168"/>
      <c r="AH35" s="168"/>
      <c r="AI35" s="168"/>
      <c r="AJ35" s="168"/>
      <c r="AK35" s="168"/>
      <c r="AL35" s="168"/>
      <c r="AM35" s="168"/>
      <c r="AN35" s="168"/>
      <c r="AO35" s="168"/>
      <c r="AP35" s="168"/>
      <c r="AQ35" s="168"/>
    </row>
    <row r="36" spans="1:43" s="169" customFormat="1" ht="23.45" customHeight="1">
      <c r="A36" s="1086"/>
      <c r="B36" s="1088"/>
      <c r="C36" s="1032"/>
      <c r="D36" s="1025"/>
      <c r="E36" s="963"/>
      <c r="F36" s="1003"/>
      <c r="G36" s="1025"/>
      <c r="H36" s="1025"/>
      <c r="I36" s="1025"/>
      <c r="J36" s="1098"/>
      <c r="K36" s="180">
        <v>0.33</v>
      </c>
      <c r="L36" s="181" t="s">
        <v>23</v>
      </c>
      <c r="M36" s="182">
        <v>0</v>
      </c>
      <c r="N36" s="182">
        <v>0</v>
      </c>
      <c r="O36" s="182">
        <v>0</v>
      </c>
      <c r="P36" s="182">
        <v>0</v>
      </c>
      <c r="Q36" s="58">
        <f t="shared" ref="Q36" si="69">+SUM(M36:M36)*K36</f>
        <v>0</v>
      </c>
      <c r="R36" s="58">
        <f t="shared" ref="R36" si="70">+SUM(N36:N36)*K36</f>
        <v>0</v>
      </c>
      <c r="S36" s="58">
        <f t="shared" ref="S36:S37" si="71">+SUM(O36:O36)*K36</f>
        <v>0</v>
      </c>
      <c r="T36" s="58">
        <f t="shared" ref="T36:T37" si="72">+SUM(P36:P36)*K36</f>
        <v>0</v>
      </c>
      <c r="U36" s="60">
        <f t="shared" ref="U36:U37" si="73">+MAX(Q36:T36)</f>
        <v>0</v>
      </c>
      <c r="V36" s="6"/>
      <c r="W36" s="6"/>
      <c r="X36" s="6"/>
      <c r="Y36" s="6"/>
      <c r="Z36" s="987"/>
      <c r="AA36" s="956"/>
      <c r="AB36" s="1094"/>
      <c r="AC36" s="168"/>
      <c r="AD36" s="168"/>
      <c r="AE36" s="168"/>
      <c r="AF36" s="168"/>
      <c r="AG36" s="168"/>
      <c r="AH36" s="168"/>
      <c r="AI36" s="168"/>
      <c r="AJ36" s="168"/>
      <c r="AK36" s="168"/>
      <c r="AL36" s="168"/>
      <c r="AM36" s="168"/>
      <c r="AN36" s="168"/>
      <c r="AO36" s="168"/>
      <c r="AP36" s="168"/>
      <c r="AQ36" s="168"/>
    </row>
    <row r="37" spans="1:43" s="169" customFormat="1" ht="24" customHeight="1">
      <c r="A37" s="1086"/>
      <c r="B37" s="1088"/>
      <c r="C37" s="1032"/>
      <c r="D37" s="1025"/>
      <c r="E37" s="963"/>
      <c r="F37" s="1003"/>
      <c r="G37" s="1025"/>
      <c r="H37" s="1025"/>
      <c r="I37" s="1025"/>
      <c r="J37" s="1062" t="s">
        <v>644</v>
      </c>
      <c r="K37" s="177">
        <v>0.33</v>
      </c>
      <c r="L37" s="178" t="s">
        <v>22</v>
      </c>
      <c r="M37" s="179">
        <v>0.1</v>
      </c>
      <c r="N37" s="179">
        <v>0.4</v>
      </c>
      <c r="O37" s="179">
        <v>0.8</v>
      </c>
      <c r="P37" s="179">
        <v>1</v>
      </c>
      <c r="Q37" s="6">
        <f t="shared" ref="Q37" si="74">+SUM(M37:M37)*K37</f>
        <v>3.3000000000000002E-2</v>
      </c>
      <c r="R37" s="6">
        <f t="shared" ref="R37" si="75">+SUM(N37:N37)*K37</f>
        <v>0.13200000000000001</v>
      </c>
      <c r="S37" s="6">
        <f t="shared" si="71"/>
        <v>0.26400000000000001</v>
      </c>
      <c r="T37" s="6">
        <f t="shared" si="72"/>
        <v>0.33</v>
      </c>
      <c r="U37" s="53">
        <f t="shared" si="73"/>
        <v>0.33</v>
      </c>
      <c r="V37" s="6"/>
      <c r="W37" s="6"/>
      <c r="X37" s="6"/>
      <c r="Y37" s="6"/>
      <c r="Z37" s="987"/>
      <c r="AA37" s="956"/>
      <c r="AB37" s="1094"/>
      <c r="AC37" s="168"/>
      <c r="AD37" s="168"/>
      <c r="AE37" s="168"/>
      <c r="AF37" s="168"/>
      <c r="AG37" s="168"/>
      <c r="AH37" s="168"/>
      <c r="AI37" s="168"/>
      <c r="AJ37" s="168"/>
      <c r="AK37" s="168"/>
      <c r="AL37" s="168"/>
      <c r="AM37" s="168"/>
      <c r="AN37" s="168"/>
      <c r="AO37" s="168"/>
      <c r="AP37" s="168"/>
      <c r="AQ37" s="168"/>
    </row>
    <row r="38" spans="1:43" s="169" customFormat="1" ht="28.9" customHeight="1">
      <c r="A38" s="1086"/>
      <c r="B38" s="1088"/>
      <c r="C38" s="1032"/>
      <c r="D38" s="1025"/>
      <c r="E38" s="963"/>
      <c r="F38" s="1003"/>
      <c r="G38" s="1025"/>
      <c r="H38" s="1025"/>
      <c r="I38" s="1025"/>
      <c r="J38" s="1098"/>
      <c r="K38" s="180">
        <v>0.33</v>
      </c>
      <c r="L38" s="181" t="s">
        <v>23</v>
      </c>
      <c r="M38" s="182">
        <v>0</v>
      </c>
      <c r="N38" s="182">
        <v>0</v>
      </c>
      <c r="O38" s="182">
        <v>0</v>
      </c>
      <c r="P38" s="182">
        <v>0</v>
      </c>
      <c r="Q38" s="58">
        <f t="shared" ref="Q38" si="76">+SUM(M38:M38)*K38</f>
        <v>0</v>
      </c>
      <c r="R38" s="58">
        <f t="shared" ref="R38" si="77">+SUM(N38:N38)*K38</f>
        <v>0</v>
      </c>
      <c r="S38" s="58">
        <f t="shared" ref="S38" si="78">+SUM(O38:O38)*K38</f>
        <v>0</v>
      </c>
      <c r="T38" s="58">
        <f t="shared" ref="T38" si="79">+SUM(P38:P38)*K38</f>
        <v>0</v>
      </c>
      <c r="U38" s="60">
        <f t="shared" ref="U38" si="80">+MAX(Q38:T38)</f>
        <v>0</v>
      </c>
      <c r="V38" s="6"/>
      <c r="W38" s="6"/>
      <c r="X38" s="6"/>
      <c r="Y38" s="6"/>
      <c r="Z38" s="987"/>
      <c r="AA38" s="956"/>
      <c r="AB38" s="1094"/>
      <c r="AC38" s="168"/>
      <c r="AD38" s="168"/>
      <c r="AE38" s="168"/>
      <c r="AF38" s="168"/>
      <c r="AG38" s="168"/>
      <c r="AH38" s="168"/>
      <c r="AI38" s="168"/>
      <c r="AJ38" s="168"/>
      <c r="AK38" s="168"/>
      <c r="AL38" s="168"/>
      <c r="AM38" s="168"/>
      <c r="AN38" s="168"/>
      <c r="AO38" s="168"/>
      <c r="AP38" s="168"/>
      <c r="AQ38" s="168"/>
    </row>
    <row r="39" spans="1:43" s="169" customFormat="1" ht="29.45" customHeight="1">
      <c r="A39" s="1086"/>
      <c r="B39" s="1088"/>
      <c r="C39" s="1032"/>
      <c r="D39" s="1025"/>
      <c r="E39" s="963"/>
      <c r="F39" s="1003"/>
      <c r="G39" s="1025"/>
      <c r="H39" s="1025"/>
      <c r="I39" s="1025"/>
      <c r="J39" s="1062" t="s">
        <v>645</v>
      </c>
      <c r="K39" s="177">
        <v>0.34</v>
      </c>
      <c r="L39" s="178" t="s">
        <v>22</v>
      </c>
      <c r="M39" s="179">
        <v>0.1</v>
      </c>
      <c r="N39" s="179">
        <v>0.4</v>
      </c>
      <c r="O39" s="179">
        <v>0.8</v>
      </c>
      <c r="P39" s="179">
        <v>1</v>
      </c>
      <c r="Q39" s="6">
        <f t="shared" si="0"/>
        <v>3.4000000000000002E-2</v>
      </c>
      <c r="R39" s="6">
        <f t="shared" si="1"/>
        <v>0.13600000000000001</v>
      </c>
      <c r="S39" s="6">
        <f t="shared" si="2"/>
        <v>0.27200000000000002</v>
      </c>
      <c r="T39" s="6">
        <f t="shared" si="3"/>
        <v>0.34</v>
      </c>
      <c r="U39" s="53">
        <f t="shared" si="4"/>
        <v>0.34</v>
      </c>
      <c r="V39" s="813">
        <f>+Q40</f>
        <v>0</v>
      </c>
      <c r="W39" s="813">
        <f>+R40</f>
        <v>0</v>
      </c>
      <c r="X39" s="813">
        <f>+S40</f>
        <v>0</v>
      </c>
      <c r="Y39" s="813">
        <f>+T40</f>
        <v>0</v>
      </c>
      <c r="Z39" s="987"/>
      <c r="AA39" s="956"/>
      <c r="AB39" s="1094"/>
      <c r="AC39" s="168"/>
      <c r="AD39" s="168"/>
      <c r="AE39" s="168"/>
      <c r="AF39" s="168"/>
      <c r="AG39" s="168"/>
      <c r="AH39" s="168"/>
      <c r="AI39" s="168"/>
      <c r="AJ39" s="168"/>
      <c r="AK39" s="168"/>
      <c r="AL39" s="168"/>
      <c r="AM39" s="168"/>
      <c r="AN39" s="168"/>
      <c r="AO39" s="168"/>
      <c r="AP39" s="168"/>
      <c r="AQ39" s="168"/>
    </row>
    <row r="40" spans="1:43" s="169" customFormat="1" ht="33" customHeight="1" thickBot="1">
      <c r="A40" s="1086"/>
      <c r="B40" s="1088"/>
      <c r="C40" s="1032"/>
      <c r="D40" s="966"/>
      <c r="E40" s="964"/>
      <c r="F40" s="1097"/>
      <c r="G40" s="966"/>
      <c r="H40" s="966"/>
      <c r="I40" s="966"/>
      <c r="J40" s="1063"/>
      <c r="K40" s="180">
        <v>0.34</v>
      </c>
      <c r="L40" s="181" t="s">
        <v>23</v>
      </c>
      <c r="M40" s="182">
        <v>0</v>
      </c>
      <c r="N40" s="182">
        <v>0</v>
      </c>
      <c r="O40" s="182">
        <v>0</v>
      </c>
      <c r="P40" s="182">
        <v>0</v>
      </c>
      <c r="Q40" s="58">
        <f t="shared" si="0"/>
        <v>0</v>
      </c>
      <c r="R40" s="58">
        <f t="shared" si="1"/>
        <v>0</v>
      </c>
      <c r="S40" s="58">
        <f t="shared" si="2"/>
        <v>0</v>
      </c>
      <c r="T40" s="58">
        <f t="shared" si="3"/>
        <v>0</v>
      </c>
      <c r="U40" s="60">
        <f t="shared" si="4"/>
        <v>0</v>
      </c>
      <c r="V40" s="813"/>
      <c r="W40" s="813"/>
      <c r="X40" s="813"/>
      <c r="Y40" s="813"/>
      <c r="Z40" s="987"/>
      <c r="AA40" s="957"/>
      <c r="AB40" s="1094"/>
      <c r="AC40" s="168"/>
      <c r="AD40" s="168"/>
      <c r="AE40" s="168"/>
      <c r="AF40" s="168"/>
      <c r="AG40" s="168"/>
      <c r="AH40" s="168"/>
      <c r="AI40" s="168"/>
      <c r="AJ40" s="168"/>
      <c r="AK40" s="168"/>
      <c r="AL40" s="168"/>
      <c r="AM40" s="168"/>
      <c r="AN40" s="168"/>
      <c r="AO40" s="168"/>
      <c r="AP40" s="168"/>
      <c r="AQ40" s="168"/>
    </row>
    <row r="41" spans="1:43" s="169" customFormat="1" ht="42" customHeight="1">
      <c r="A41" s="1086"/>
      <c r="B41" s="1088"/>
      <c r="C41" s="1032"/>
      <c r="D41" s="965" t="s">
        <v>170</v>
      </c>
      <c r="E41" s="1048" t="s">
        <v>1075</v>
      </c>
      <c r="F41" s="833">
        <v>38</v>
      </c>
      <c r="G41" s="1052" t="s">
        <v>647</v>
      </c>
      <c r="H41" s="1055" t="s">
        <v>648</v>
      </c>
      <c r="I41" s="1056">
        <v>0</v>
      </c>
      <c r="J41" s="1065" t="s">
        <v>649</v>
      </c>
      <c r="K41" s="184">
        <v>0.5</v>
      </c>
      <c r="L41" s="24" t="s">
        <v>22</v>
      </c>
      <c r="M41" s="70">
        <v>0.05</v>
      </c>
      <c r="N41" s="70">
        <v>0.3</v>
      </c>
      <c r="O41" s="70">
        <v>0.6</v>
      </c>
      <c r="P41" s="70">
        <v>1</v>
      </c>
      <c r="Q41" s="17">
        <f t="shared" si="0"/>
        <v>2.5000000000000001E-2</v>
      </c>
      <c r="R41" s="17">
        <f t="shared" si="1"/>
        <v>0.15</v>
      </c>
      <c r="S41" s="17">
        <f t="shared" si="2"/>
        <v>0.3</v>
      </c>
      <c r="T41" s="17">
        <f t="shared" si="3"/>
        <v>0.5</v>
      </c>
      <c r="U41" s="75">
        <f t="shared" si="4"/>
        <v>0.5</v>
      </c>
      <c r="V41" s="675">
        <f>+Q42+Q44</f>
        <v>0</v>
      </c>
      <c r="W41" s="675">
        <f>+R42+R44</f>
        <v>0</v>
      </c>
      <c r="X41" s="675">
        <f>+S42+S44</f>
        <v>0</v>
      </c>
      <c r="Y41" s="675">
        <f>+T42+T44</f>
        <v>0</v>
      </c>
      <c r="Z41" s="987"/>
      <c r="AA41" s="955" t="s">
        <v>1074</v>
      </c>
      <c r="AB41" s="1094"/>
      <c r="AC41" s="168"/>
      <c r="AD41" s="168"/>
      <c r="AE41" s="168"/>
      <c r="AF41" s="168"/>
      <c r="AG41" s="168"/>
      <c r="AH41" s="168"/>
      <c r="AI41" s="168"/>
      <c r="AJ41" s="168"/>
      <c r="AK41" s="168"/>
      <c r="AL41" s="168"/>
      <c r="AM41" s="168"/>
      <c r="AN41" s="168"/>
      <c r="AO41" s="168"/>
      <c r="AP41" s="168"/>
      <c r="AQ41" s="168"/>
    </row>
    <row r="42" spans="1:43" s="169" customFormat="1" ht="32.450000000000003" customHeight="1">
      <c r="A42" s="1086"/>
      <c r="B42" s="1088"/>
      <c r="C42" s="1032"/>
      <c r="D42" s="1025"/>
      <c r="E42" s="1049"/>
      <c r="F42" s="834"/>
      <c r="G42" s="1053"/>
      <c r="H42" s="1055"/>
      <c r="I42" s="864"/>
      <c r="J42" s="1066"/>
      <c r="K42" s="185">
        <v>0.5</v>
      </c>
      <c r="L42" s="62" t="s">
        <v>23</v>
      </c>
      <c r="M42" s="26">
        <v>0</v>
      </c>
      <c r="N42" s="26">
        <v>0</v>
      </c>
      <c r="O42" s="26">
        <v>0</v>
      </c>
      <c r="P42" s="26">
        <v>0</v>
      </c>
      <c r="Q42" s="58">
        <f t="shared" si="0"/>
        <v>0</v>
      </c>
      <c r="R42" s="58">
        <f t="shared" si="1"/>
        <v>0</v>
      </c>
      <c r="S42" s="58">
        <f t="shared" si="2"/>
        <v>0</v>
      </c>
      <c r="T42" s="58">
        <f t="shared" si="3"/>
        <v>0</v>
      </c>
      <c r="U42" s="59">
        <f t="shared" si="4"/>
        <v>0</v>
      </c>
      <c r="V42" s="671"/>
      <c r="W42" s="671"/>
      <c r="X42" s="671"/>
      <c r="Y42" s="671"/>
      <c r="Z42" s="987"/>
      <c r="AA42" s="956"/>
      <c r="AB42" s="1094"/>
      <c r="AC42" s="168"/>
      <c r="AD42" s="168"/>
      <c r="AE42" s="168"/>
      <c r="AF42" s="168"/>
      <c r="AG42" s="168"/>
      <c r="AH42" s="168"/>
      <c r="AI42" s="168"/>
      <c r="AJ42" s="168"/>
      <c r="AK42" s="168"/>
      <c r="AL42" s="168"/>
      <c r="AM42" s="168"/>
      <c r="AN42" s="168"/>
      <c r="AO42" s="168"/>
      <c r="AP42" s="168"/>
      <c r="AQ42" s="168"/>
    </row>
    <row r="43" spans="1:43" s="169" customFormat="1" ht="36.6" customHeight="1">
      <c r="A43" s="1086"/>
      <c r="B43" s="1088"/>
      <c r="C43" s="1032"/>
      <c r="D43" s="1025"/>
      <c r="E43" s="1049"/>
      <c r="F43" s="834"/>
      <c r="G43" s="1053"/>
      <c r="H43" s="1055"/>
      <c r="I43" s="864"/>
      <c r="J43" s="1045" t="s">
        <v>650</v>
      </c>
      <c r="K43" s="184">
        <v>0.5</v>
      </c>
      <c r="L43" s="24" t="s">
        <v>22</v>
      </c>
      <c r="M43" s="70">
        <v>0.05</v>
      </c>
      <c r="N43" s="70">
        <v>0.15</v>
      </c>
      <c r="O43" s="70">
        <v>0.5</v>
      </c>
      <c r="P43" s="70">
        <v>1</v>
      </c>
      <c r="Q43" s="17">
        <v>0</v>
      </c>
      <c r="R43" s="17">
        <f t="shared" si="1"/>
        <v>7.4999999999999997E-2</v>
      </c>
      <c r="S43" s="17">
        <f t="shared" si="2"/>
        <v>0.25</v>
      </c>
      <c r="T43" s="17">
        <f t="shared" si="3"/>
        <v>0.5</v>
      </c>
      <c r="U43" s="75">
        <f t="shared" si="4"/>
        <v>0.5</v>
      </c>
      <c r="V43" s="671"/>
      <c r="W43" s="671"/>
      <c r="X43" s="671"/>
      <c r="Y43" s="671"/>
      <c r="Z43" s="987"/>
      <c r="AA43" s="956"/>
      <c r="AB43" s="1094"/>
      <c r="AC43" s="168"/>
      <c r="AD43" s="168"/>
      <c r="AE43" s="168"/>
      <c r="AF43" s="168"/>
      <c r="AG43" s="168"/>
      <c r="AH43" s="168"/>
      <c r="AI43" s="168"/>
      <c r="AJ43" s="168"/>
      <c r="AK43" s="168"/>
      <c r="AL43" s="168"/>
      <c r="AM43" s="168"/>
      <c r="AN43" s="168"/>
      <c r="AO43" s="168"/>
      <c r="AP43" s="168"/>
      <c r="AQ43" s="168"/>
    </row>
    <row r="44" spans="1:43" s="169" customFormat="1" ht="34.15" customHeight="1" thickBot="1">
      <c r="A44" s="1086"/>
      <c r="B44" s="1088"/>
      <c r="C44" s="1032"/>
      <c r="D44" s="966"/>
      <c r="E44" s="1050"/>
      <c r="F44" s="1051"/>
      <c r="G44" s="1054"/>
      <c r="H44" s="1055"/>
      <c r="I44" s="864"/>
      <c r="J44" s="1046"/>
      <c r="K44" s="186">
        <v>0.5</v>
      </c>
      <c r="L44" s="62" t="s">
        <v>23</v>
      </c>
      <c r="M44" s="26">
        <v>0</v>
      </c>
      <c r="N44" s="26">
        <v>0</v>
      </c>
      <c r="O44" s="26">
        <v>0</v>
      </c>
      <c r="P44" s="26">
        <v>0</v>
      </c>
      <c r="Q44" s="26">
        <f t="shared" si="0"/>
        <v>0</v>
      </c>
      <c r="R44" s="26">
        <f t="shared" si="1"/>
        <v>0</v>
      </c>
      <c r="S44" s="26">
        <f t="shared" si="2"/>
        <v>0</v>
      </c>
      <c r="T44" s="26">
        <f t="shared" si="3"/>
        <v>0</v>
      </c>
      <c r="U44" s="26">
        <f t="shared" si="4"/>
        <v>0</v>
      </c>
      <c r="V44" s="672"/>
      <c r="W44" s="672"/>
      <c r="X44" s="672"/>
      <c r="Y44" s="672"/>
      <c r="Z44" s="987"/>
      <c r="AA44" s="957"/>
      <c r="AB44" s="1094"/>
      <c r="AC44" s="168"/>
      <c r="AD44" s="168"/>
      <c r="AE44" s="168"/>
      <c r="AF44" s="168"/>
      <c r="AG44" s="168"/>
      <c r="AH44" s="168"/>
      <c r="AI44" s="168"/>
      <c r="AJ44" s="168"/>
      <c r="AK44" s="168"/>
      <c r="AL44" s="168"/>
      <c r="AM44" s="168"/>
      <c r="AN44" s="168"/>
      <c r="AO44" s="168"/>
      <c r="AP44" s="168"/>
      <c r="AQ44" s="168"/>
    </row>
    <row r="45" spans="1:43" s="169" customFormat="1" ht="77.45" customHeight="1">
      <c r="A45" s="1086"/>
      <c r="B45" s="1088"/>
      <c r="C45" s="1032"/>
      <c r="D45" s="1022" t="s">
        <v>171</v>
      </c>
      <c r="E45" s="1047" t="s">
        <v>1095</v>
      </c>
      <c r="F45" s="978">
        <v>39</v>
      </c>
      <c r="G45" s="1023" t="s">
        <v>652</v>
      </c>
      <c r="H45" s="1023" t="s">
        <v>651</v>
      </c>
      <c r="I45" s="1023">
        <v>0</v>
      </c>
      <c r="J45" s="1057" t="s">
        <v>1076</v>
      </c>
      <c r="K45" s="177">
        <v>1</v>
      </c>
      <c r="L45" s="178" t="s">
        <v>22</v>
      </c>
      <c r="M45" s="179">
        <v>0</v>
      </c>
      <c r="N45" s="179">
        <v>0</v>
      </c>
      <c r="O45" s="179">
        <v>0</v>
      </c>
      <c r="P45" s="179">
        <v>0</v>
      </c>
      <c r="Q45" s="6">
        <f t="shared" si="0"/>
        <v>0</v>
      </c>
      <c r="R45" s="6">
        <f t="shared" si="1"/>
        <v>0</v>
      </c>
      <c r="S45" s="6">
        <f t="shared" si="2"/>
        <v>0</v>
      </c>
      <c r="T45" s="6">
        <f t="shared" si="3"/>
        <v>0</v>
      </c>
      <c r="U45" s="53">
        <f t="shared" si="4"/>
        <v>0</v>
      </c>
      <c r="V45" s="813">
        <f>+Q46</f>
        <v>0</v>
      </c>
      <c r="W45" s="813">
        <f>+R46</f>
        <v>0</v>
      </c>
      <c r="X45" s="813">
        <f>+S46</f>
        <v>0</v>
      </c>
      <c r="Y45" s="813">
        <f>+T46</f>
        <v>0</v>
      </c>
      <c r="Z45" s="987"/>
      <c r="AA45" s="955" t="s">
        <v>167</v>
      </c>
      <c r="AB45" s="1094"/>
      <c r="AC45" s="168"/>
      <c r="AD45" s="168"/>
      <c r="AE45" s="168"/>
      <c r="AF45" s="168"/>
      <c r="AG45" s="168"/>
      <c r="AH45" s="168"/>
      <c r="AI45" s="168"/>
      <c r="AJ45" s="168"/>
      <c r="AK45" s="168"/>
      <c r="AL45" s="168"/>
      <c r="AM45" s="168"/>
      <c r="AN45" s="168"/>
      <c r="AO45" s="168"/>
      <c r="AP45" s="168"/>
      <c r="AQ45" s="168"/>
    </row>
    <row r="46" spans="1:43" s="169" customFormat="1" ht="75" customHeight="1">
      <c r="A46" s="1086"/>
      <c r="B46" s="1088"/>
      <c r="C46" s="1032"/>
      <c r="D46" s="1022"/>
      <c r="E46" s="1047"/>
      <c r="F46" s="1031"/>
      <c r="G46" s="1023"/>
      <c r="H46" s="1023"/>
      <c r="I46" s="1023"/>
      <c r="J46" s="1057"/>
      <c r="K46" s="180">
        <v>1</v>
      </c>
      <c r="L46" s="181" t="s">
        <v>23</v>
      </c>
      <c r="M46" s="182">
        <v>0</v>
      </c>
      <c r="N46" s="182">
        <v>0</v>
      </c>
      <c r="O46" s="182">
        <v>0</v>
      </c>
      <c r="P46" s="182">
        <v>0</v>
      </c>
      <c r="Q46" s="58">
        <f t="shared" si="0"/>
        <v>0</v>
      </c>
      <c r="R46" s="58">
        <f t="shared" si="1"/>
        <v>0</v>
      </c>
      <c r="S46" s="58">
        <f t="shared" si="2"/>
        <v>0</v>
      </c>
      <c r="T46" s="58">
        <f t="shared" si="3"/>
        <v>0</v>
      </c>
      <c r="U46" s="60">
        <f t="shared" si="4"/>
        <v>0</v>
      </c>
      <c r="V46" s="813"/>
      <c r="W46" s="813"/>
      <c r="X46" s="813"/>
      <c r="Y46" s="813"/>
      <c r="Z46" s="987"/>
      <c r="AA46" s="954"/>
      <c r="AB46" s="1094"/>
      <c r="AC46" s="168"/>
      <c r="AD46" s="168"/>
      <c r="AE46" s="168"/>
      <c r="AF46" s="168"/>
      <c r="AG46" s="168"/>
      <c r="AH46" s="168"/>
      <c r="AI46" s="168"/>
      <c r="AJ46" s="168"/>
      <c r="AK46" s="168"/>
      <c r="AL46" s="168"/>
      <c r="AM46" s="168"/>
      <c r="AN46" s="168"/>
      <c r="AO46" s="168"/>
      <c r="AP46" s="168"/>
      <c r="AQ46" s="168"/>
    </row>
    <row r="47" spans="1:43" s="169" customFormat="1" ht="55.5" customHeight="1">
      <c r="A47" s="1086"/>
      <c r="B47" s="1088"/>
      <c r="C47" s="1032" t="s">
        <v>172</v>
      </c>
      <c r="D47" s="973" t="s">
        <v>173</v>
      </c>
      <c r="E47" s="1033" t="s">
        <v>1080</v>
      </c>
      <c r="F47" s="978">
        <v>40</v>
      </c>
      <c r="G47" s="965" t="s">
        <v>1079</v>
      </c>
      <c r="H47" s="965" t="s">
        <v>676</v>
      </c>
      <c r="I47" s="965">
        <v>0</v>
      </c>
      <c r="J47" s="681" t="s">
        <v>1077</v>
      </c>
      <c r="K47" s="177">
        <v>0.4</v>
      </c>
      <c r="L47" s="178" t="s">
        <v>22</v>
      </c>
      <c r="M47" s="183">
        <v>0.1</v>
      </c>
      <c r="N47" s="183">
        <v>0.4</v>
      </c>
      <c r="O47" s="183">
        <v>0.7</v>
      </c>
      <c r="P47" s="183">
        <v>1</v>
      </c>
      <c r="Q47" s="6">
        <f t="shared" si="0"/>
        <v>4.0000000000000008E-2</v>
      </c>
      <c r="R47" s="6">
        <f t="shared" si="1"/>
        <v>0.16000000000000003</v>
      </c>
      <c r="S47" s="6">
        <f t="shared" si="2"/>
        <v>0.27999999999999997</v>
      </c>
      <c r="T47" s="6">
        <f t="shared" si="3"/>
        <v>0.4</v>
      </c>
      <c r="U47" s="53">
        <f t="shared" si="4"/>
        <v>0.4</v>
      </c>
      <c r="V47" s="675">
        <f>+Q48+Q50</f>
        <v>0</v>
      </c>
      <c r="W47" s="675">
        <f>+R48+R50</f>
        <v>0</v>
      </c>
      <c r="X47" s="675">
        <f>+S48+S50</f>
        <v>0</v>
      </c>
      <c r="Y47" s="675">
        <f>+T48+T50</f>
        <v>0</v>
      </c>
      <c r="Z47" s="987"/>
      <c r="AA47" s="955" t="s">
        <v>341</v>
      </c>
      <c r="AB47" s="1094"/>
      <c r="AC47" s="168"/>
      <c r="AD47" s="168"/>
      <c r="AE47" s="168"/>
      <c r="AF47" s="168"/>
      <c r="AG47" s="168"/>
      <c r="AH47" s="168"/>
      <c r="AI47" s="168"/>
      <c r="AJ47" s="168"/>
      <c r="AK47" s="168"/>
      <c r="AL47" s="168"/>
      <c r="AM47" s="168"/>
      <c r="AN47" s="168"/>
      <c r="AO47" s="168"/>
      <c r="AP47" s="168"/>
      <c r="AQ47" s="168"/>
    </row>
    <row r="48" spans="1:43" s="169" customFormat="1" ht="48" customHeight="1">
      <c r="A48" s="1086"/>
      <c r="B48" s="1088"/>
      <c r="C48" s="1032"/>
      <c r="D48" s="974"/>
      <c r="E48" s="1034"/>
      <c r="F48" s="979"/>
      <c r="G48" s="1025"/>
      <c r="H48" s="1025"/>
      <c r="I48" s="1025"/>
      <c r="J48" s="682"/>
      <c r="K48" s="180">
        <v>0.4</v>
      </c>
      <c r="L48" s="181" t="s">
        <v>23</v>
      </c>
      <c r="M48" s="182">
        <v>0</v>
      </c>
      <c r="N48" s="182">
        <v>0</v>
      </c>
      <c r="O48" s="182">
        <v>0</v>
      </c>
      <c r="P48" s="182">
        <v>0</v>
      </c>
      <c r="Q48" s="58">
        <f t="shared" si="0"/>
        <v>0</v>
      </c>
      <c r="R48" s="58">
        <f t="shared" si="1"/>
        <v>0</v>
      </c>
      <c r="S48" s="58">
        <f t="shared" si="2"/>
        <v>0</v>
      </c>
      <c r="T48" s="58">
        <f t="shared" si="3"/>
        <v>0</v>
      </c>
      <c r="U48" s="60">
        <f t="shared" si="4"/>
        <v>0</v>
      </c>
      <c r="V48" s="671"/>
      <c r="W48" s="671"/>
      <c r="X48" s="671"/>
      <c r="Y48" s="671"/>
      <c r="Z48" s="987"/>
      <c r="AA48" s="956"/>
      <c r="AB48" s="1094"/>
      <c r="AC48" s="168"/>
      <c r="AD48" s="168"/>
      <c r="AE48" s="168"/>
      <c r="AF48" s="168"/>
      <c r="AG48" s="168"/>
      <c r="AH48" s="168"/>
      <c r="AI48" s="168"/>
      <c r="AJ48" s="168"/>
      <c r="AK48" s="168"/>
      <c r="AL48" s="168"/>
      <c r="AM48" s="168"/>
      <c r="AN48" s="168"/>
      <c r="AO48" s="168"/>
      <c r="AP48" s="168"/>
      <c r="AQ48" s="168"/>
    </row>
    <row r="49" spans="1:43" s="169" customFormat="1" ht="33.75" customHeight="1">
      <c r="A49" s="1086"/>
      <c r="B49" s="1088"/>
      <c r="C49" s="1032"/>
      <c r="D49" s="974"/>
      <c r="E49" s="1034"/>
      <c r="F49" s="1036"/>
      <c r="G49" s="1036"/>
      <c r="H49" s="1036"/>
      <c r="I49" s="1025"/>
      <c r="J49" s="681" t="s">
        <v>1078</v>
      </c>
      <c r="K49" s="177">
        <v>0.6</v>
      </c>
      <c r="L49" s="178" t="s">
        <v>22</v>
      </c>
      <c r="M49" s="183">
        <v>0.05</v>
      </c>
      <c r="N49" s="183">
        <v>0.25</v>
      </c>
      <c r="O49" s="183">
        <v>0.5</v>
      </c>
      <c r="P49" s="183">
        <v>1</v>
      </c>
      <c r="Q49" s="6">
        <f t="shared" si="0"/>
        <v>0.03</v>
      </c>
      <c r="R49" s="6">
        <f t="shared" si="1"/>
        <v>0.15</v>
      </c>
      <c r="S49" s="6">
        <f t="shared" si="2"/>
        <v>0.3</v>
      </c>
      <c r="T49" s="6">
        <f t="shared" si="3"/>
        <v>0.6</v>
      </c>
      <c r="U49" s="53">
        <f t="shared" si="4"/>
        <v>0.6</v>
      </c>
      <c r="V49" s="671"/>
      <c r="W49" s="671"/>
      <c r="X49" s="671"/>
      <c r="Y49" s="671"/>
      <c r="Z49" s="987"/>
      <c r="AA49" s="956"/>
      <c r="AB49" s="1094"/>
      <c r="AC49" s="168"/>
      <c r="AD49" s="168"/>
      <c r="AE49" s="168"/>
      <c r="AF49" s="168"/>
      <c r="AG49" s="168"/>
      <c r="AH49" s="168"/>
      <c r="AI49" s="168"/>
      <c r="AJ49" s="168"/>
      <c r="AK49" s="168"/>
      <c r="AL49" s="168"/>
      <c r="AM49" s="168"/>
      <c r="AN49" s="168"/>
      <c r="AO49" s="168"/>
      <c r="AP49" s="168"/>
      <c r="AQ49" s="168"/>
    </row>
    <row r="50" spans="1:43" s="169" customFormat="1" ht="67.5" customHeight="1">
      <c r="A50" s="1086"/>
      <c r="B50" s="1088"/>
      <c r="C50" s="1032"/>
      <c r="D50" s="975"/>
      <c r="E50" s="1035"/>
      <c r="F50" s="1037"/>
      <c r="G50" s="1037"/>
      <c r="H50" s="1037"/>
      <c r="I50" s="966"/>
      <c r="J50" s="682"/>
      <c r="K50" s="180">
        <v>0.6</v>
      </c>
      <c r="L50" s="181" t="s">
        <v>23</v>
      </c>
      <c r="M50" s="182">
        <v>0</v>
      </c>
      <c r="N50" s="182">
        <v>0</v>
      </c>
      <c r="O50" s="182">
        <v>0</v>
      </c>
      <c r="P50" s="182">
        <v>0</v>
      </c>
      <c r="Q50" s="58">
        <f t="shared" si="0"/>
        <v>0</v>
      </c>
      <c r="R50" s="58">
        <f t="shared" si="1"/>
        <v>0</v>
      </c>
      <c r="S50" s="58">
        <f t="shared" si="2"/>
        <v>0</v>
      </c>
      <c r="T50" s="58">
        <f t="shared" si="3"/>
        <v>0</v>
      </c>
      <c r="U50" s="60">
        <f t="shared" si="4"/>
        <v>0</v>
      </c>
      <c r="V50" s="672"/>
      <c r="W50" s="672"/>
      <c r="X50" s="672"/>
      <c r="Y50" s="672"/>
      <c r="Z50" s="987"/>
      <c r="AA50" s="956"/>
      <c r="AB50" s="1094"/>
      <c r="AC50" s="168"/>
      <c r="AD50" s="168"/>
      <c r="AE50" s="168"/>
      <c r="AF50" s="168"/>
      <c r="AG50" s="168"/>
      <c r="AH50" s="168"/>
      <c r="AI50" s="168"/>
      <c r="AJ50" s="168"/>
      <c r="AK50" s="168"/>
      <c r="AL50" s="168"/>
      <c r="AM50" s="168"/>
      <c r="AN50" s="168"/>
      <c r="AO50" s="168"/>
      <c r="AP50" s="168"/>
      <c r="AQ50" s="168"/>
    </row>
    <row r="51" spans="1:43" s="169" customFormat="1" ht="30.75" customHeight="1">
      <c r="A51" s="1086"/>
      <c r="B51" s="1088"/>
      <c r="C51" s="1032"/>
      <c r="D51" s="962" t="s">
        <v>174</v>
      </c>
      <c r="E51" s="965" t="s">
        <v>1086</v>
      </c>
      <c r="F51" s="978">
        <v>41</v>
      </c>
      <c r="G51" s="965" t="s">
        <v>175</v>
      </c>
      <c r="H51" s="965" t="s">
        <v>176</v>
      </c>
      <c r="I51" s="965"/>
      <c r="J51" s="1043" t="s">
        <v>653</v>
      </c>
      <c r="K51" s="177">
        <v>0.25</v>
      </c>
      <c r="L51" s="178" t="s">
        <v>22</v>
      </c>
      <c r="M51" s="183">
        <v>0.05</v>
      </c>
      <c r="N51" s="183">
        <v>0.35</v>
      </c>
      <c r="O51" s="183">
        <v>0.65</v>
      </c>
      <c r="P51" s="183">
        <v>1</v>
      </c>
      <c r="Q51" s="6">
        <f t="shared" si="0"/>
        <v>1.2500000000000001E-2</v>
      </c>
      <c r="R51" s="6">
        <f t="shared" si="1"/>
        <v>8.7499999999999994E-2</v>
      </c>
      <c r="S51" s="6">
        <f t="shared" si="2"/>
        <v>0.16250000000000001</v>
      </c>
      <c r="T51" s="6">
        <f t="shared" si="3"/>
        <v>0.25</v>
      </c>
      <c r="U51" s="53">
        <f t="shared" si="4"/>
        <v>0.25</v>
      </c>
      <c r="V51" s="675">
        <f>+Q58+Q54+Q52</f>
        <v>0</v>
      </c>
      <c r="W51" s="675">
        <f>+R58+R54+R52</f>
        <v>0</v>
      </c>
      <c r="X51" s="675">
        <f>+S58+S54+S52</f>
        <v>0</v>
      </c>
      <c r="Y51" s="675">
        <f>+T58+T54+T52</f>
        <v>0</v>
      </c>
      <c r="Z51" s="987"/>
      <c r="AA51" s="956"/>
      <c r="AB51" s="1094"/>
      <c r="AC51" s="168"/>
      <c r="AD51" s="168"/>
      <c r="AE51" s="168"/>
      <c r="AF51" s="168"/>
      <c r="AG51" s="168"/>
      <c r="AH51" s="168"/>
      <c r="AI51" s="168"/>
      <c r="AJ51" s="168"/>
      <c r="AK51" s="168"/>
      <c r="AL51" s="168"/>
      <c r="AM51" s="168"/>
      <c r="AN51" s="168"/>
      <c r="AO51" s="168"/>
      <c r="AP51" s="168"/>
      <c r="AQ51" s="168"/>
    </row>
    <row r="52" spans="1:43" s="169" customFormat="1" ht="30.75" customHeight="1">
      <c r="A52" s="1086"/>
      <c r="B52" s="1088"/>
      <c r="C52" s="1032"/>
      <c r="D52" s="963"/>
      <c r="E52" s="1025"/>
      <c r="F52" s="979"/>
      <c r="G52" s="1025"/>
      <c r="H52" s="1025"/>
      <c r="I52" s="1025"/>
      <c r="J52" s="1043"/>
      <c r="K52" s="180">
        <v>0.25</v>
      </c>
      <c r="L52" s="181" t="s">
        <v>23</v>
      </c>
      <c r="M52" s="182">
        <v>0</v>
      </c>
      <c r="N52" s="182">
        <v>0</v>
      </c>
      <c r="O52" s="182">
        <v>0</v>
      </c>
      <c r="P52" s="182">
        <v>0</v>
      </c>
      <c r="Q52" s="58">
        <f t="shared" si="0"/>
        <v>0</v>
      </c>
      <c r="R52" s="58">
        <f t="shared" si="1"/>
        <v>0</v>
      </c>
      <c r="S52" s="58">
        <f t="shared" si="2"/>
        <v>0</v>
      </c>
      <c r="T52" s="58">
        <f t="shared" si="3"/>
        <v>0</v>
      </c>
      <c r="U52" s="60">
        <f t="shared" si="4"/>
        <v>0</v>
      </c>
      <c r="V52" s="671"/>
      <c r="W52" s="671"/>
      <c r="X52" s="671"/>
      <c r="Y52" s="671"/>
      <c r="Z52" s="987"/>
      <c r="AA52" s="956"/>
      <c r="AB52" s="1094"/>
      <c r="AC52" s="168"/>
      <c r="AD52" s="168"/>
      <c r="AE52" s="168"/>
      <c r="AF52" s="168"/>
      <c r="AG52" s="168"/>
      <c r="AH52" s="168"/>
      <c r="AI52" s="168"/>
      <c r="AJ52" s="168"/>
      <c r="AK52" s="168"/>
      <c r="AL52" s="168"/>
      <c r="AM52" s="168"/>
      <c r="AN52" s="168"/>
      <c r="AO52" s="168"/>
      <c r="AP52" s="168"/>
      <c r="AQ52" s="168"/>
    </row>
    <row r="53" spans="1:43" s="169" customFormat="1" ht="30.75" customHeight="1">
      <c r="A53" s="1086"/>
      <c r="B53" s="1088"/>
      <c r="C53" s="1032"/>
      <c r="D53" s="963"/>
      <c r="E53" s="1025"/>
      <c r="F53" s="979"/>
      <c r="G53" s="1025"/>
      <c r="H53" s="1025"/>
      <c r="I53" s="1025"/>
      <c r="J53" s="1041" t="s">
        <v>654</v>
      </c>
      <c r="K53" s="177">
        <v>0.25</v>
      </c>
      <c r="L53" s="178" t="s">
        <v>22</v>
      </c>
      <c r="M53" s="183">
        <v>0.05</v>
      </c>
      <c r="N53" s="183">
        <v>0.35</v>
      </c>
      <c r="O53" s="183">
        <v>0.65</v>
      </c>
      <c r="P53" s="183">
        <v>1</v>
      </c>
      <c r="Q53" s="6">
        <f t="shared" si="0"/>
        <v>1.2500000000000001E-2</v>
      </c>
      <c r="R53" s="6">
        <f t="shared" si="1"/>
        <v>8.7499999999999994E-2</v>
      </c>
      <c r="S53" s="6">
        <f t="shared" si="2"/>
        <v>0.16250000000000001</v>
      </c>
      <c r="T53" s="6">
        <f t="shared" si="3"/>
        <v>0.25</v>
      </c>
      <c r="U53" s="53">
        <f t="shared" si="4"/>
        <v>0.25</v>
      </c>
      <c r="V53" s="671"/>
      <c r="W53" s="671"/>
      <c r="X53" s="671"/>
      <c r="Y53" s="671"/>
      <c r="Z53" s="987"/>
      <c r="AA53" s="956"/>
      <c r="AB53" s="1094"/>
      <c r="AC53" s="168"/>
      <c r="AD53" s="168"/>
      <c r="AE53" s="168"/>
      <c r="AF53" s="168"/>
      <c r="AG53" s="168"/>
      <c r="AH53" s="168"/>
      <c r="AI53" s="168"/>
      <c r="AJ53" s="168"/>
      <c r="AK53" s="168"/>
      <c r="AL53" s="168"/>
      <c r="AM53" s="168"/>
      <c r="AN53" s="168"/>
      <c r="AO53" s="168"/>
      <c r="AP53" s="168"/>
      <c r="AQ53" s="168"/>
    </row>
    <row r="54" spans="1:43" s="169" customFormat="1" ht="38.450000000000003" customHeight="1">
      <c r="A54" s="1086"/>
      <c r="B54" s="1088"/>
      <c r="C54" s="1032"/>
      <c r="D54" s="963"/>
      <c r="E54" s="1025"/>
      <c r="F54" s="979"/>
      <c r="G54" s="1025"/>
      <c r="H54" s="1025"/>
      <c r="I54" s="1025"/>
      <c r="J54" s="1042"/>
      <c r="K54" s="180">
        <v>0.25</v>
      </c>
      <c r="L54" s="181" t="s">
        <v>23</v>
      </c>
      <c r="M54" s="182">
        <v>0</v>
      </c>
      <c r="N54" s="182">
        <v>0</v>
      </c>
      <c r="O54" s="182">
        <v>0</v>
      </c>
      <c r="P54" s="182">
        <v>0</v>
      </c>
      <c r="Q54" s="58">
        <f t="shared" si="0"/>
        <v>0</v>
      </c>
      <c r="R54" s="58">
        <f t="shared" si="1"/>
        <v>0</v>
      </c>
      <c r="S54" s="58">
        <f t="shared" si="2"/>
        <v>0</v>
      </c>
      <c r="T54" s="58">
        <f t="shared" si="3"/>
        <v>0</v>
      </c>
      <c r="U54" s="60">
        <f t="shared" si="4"/>
        <v>0</v>
      </c>
      <c r="V54" s="671"/>
      <c r="W54" s="671"/>
      <c r="X54" s="671"/>
      <c r="Y54" s="671"/>
      <c r="Z54" s="987"/>
      <c r="AA54" s="956"/>
      <c r="AB54" s="1094"/>
      <c r="AC54" s="168"/>
      <c r="AD54" s="168"/>
      <c r="AE54" s="168"/>
      <c r="AF54" s="168"/>
      <c r="AG54" s="168"/>
      <c r="AH54" s="168"/>
      <c r="AI54" s="168"/>
      <c r="AJ54" s="168"/>
      <c r="AK54" s="168"/>
      <c r="AL54" s="168"/>
      <c r="AM54" s="168"/>
      <c r="AN54" s="168"/>
      <c r="AO54" s="168"/>
      <c r="AP54" s="168"/>
      <c r="AQ54" s="168"/>
    </row>
    <row r="55" spans="1:43" s="169" customFormat="1" ht="42.6" customHeight="1">
      <c r="A55" s="1086"/>
      <c r="B55" s="1088"/>
      <c r="C55" s="1032"/>
      <c r="D55" s="963"/>
      <c r="E55" s="1025"/>
      <c r="F55" s="979"/>
      <c r="G55" s="1025"/>
      <c r="H55" s="1025"/>
      <c r="I55" s="1025"/>
      <c r="J55" s="1043" t="s">
        <v>655</v>
      </c>
      <c r="K55" s="336">
        <v>0.25</v>
      </c>
      <c r="L55" s="178" t="s">
        <v>22</v>
      </c>
      <c r="M55" s="183">
        <v>0.05</v>
      </c>
      <c r="N55" s="183">
        <v>0.35</v>
      </c>
      <c r="O55" s="183">
        <v>0.65</v>
      </c>
      <c r="P55" s="183">
        <v>1</v>
      </c>
      <c r="Q55" s="6">
        <f t="shared" ref="Q55" si="81">+SUM(M55:M55)*K55</f>
        <v>1.2500000000000001E-2</v>
      </c>
      <c r="R55" s="6">
        <f t="shared" ref="R55" si="82">+SUM(N55:N55)*K55</f>
        <v>8.7499999999999994E-2</v>
      </c>
      <c r="S55" s="6">
        <f t="shared" ref="S55" si="83">+SUM(O55:O55)*K55</f>
        <v>0.16250000000000001</v>
      </c>
      <c r="T55" s="6">
        <f t="shared" ref="T55" si="84">+SUM(P55:P55)*K55</f>
        <v>0.25</v>
      </c>
      <c r="U55" s="53">
        <f t="shared" ref="U55" si="85">+MAX(Q55:T55)</f>
        <v>0.25</v>
      </c>
      <c r="V55" s="671"/>
      <c r="W55" s="671"/>
      <c r="X55" s="671"/>
      <c r="Y55" s="671"/>
      <c r="Z55" s="987"/>
      <c r="AA55" s="956"/>
      <c r="AB55" s="1094"/>
      <c r="AC55" s="168"/>
      <c r="AD55" s="168"/>
      <c r="AE55" s="168"/>
      <c r="AF55" s="168"/>
      <c r="AG55" s="168"/>
      <c r="AH55" s="168"/>
      <c r="AI55" s="168"/>
      <c r="AJ55" s="168"/>
      <c r="AK55" s="168"/>
      <c r="AL55" s="168"/>
      <c r="AM55" s="168"/>
      <c r="AN55" s="168"/>
      <c r="AO55" s="168"/>
      <c r="AP55" s="168"/>
      <c r="AQ55" s="168"/>
    </row>
    <row r="56" spans="1:43" s="169" customFormat="1" ht="54.6" customHeight="1">
      <c r="A56" s="1086"/>
      <c r="B56" s="1088"/>
      <c r="C56" s="1032"/>
      <c r="D56" s="963"/>
      <c r="E56" s="1025"/>
      <c r="F56" s="979"/>
      <c r="G56" s="1025"/>
      <c r="H56" s="1025"/>
      <c r="I56" s="1025"/>
      <c r="J56" s="1043"/>
      <c r="K56" s="180">
        <v>0.25</v>
      </c>
      <c r="L56" s="181" t="s">
        <v>23</v>
      </c>
      <c r="M56" s="182">
        <v>0</v>
      </c>
      <c r="N56" s="182">
        <v>0</v>
      </c>
      <c r="O56" s="182">
        <v>0</v>
      </c>
      <c r="P56" s="182">
        <v>0</v>
      </c>
      <c r="Q56" s="58">
        <f t="shared" ref="Q56" si="86">+SUM(M56:M56)*K56</f>
        <v>0</v>
      </c>
      <c r="R56" s="58">
        <f t="shared" ref="R56" si="87">+SUM(N56:N56)*K56</f>
        <v>0</v>
      </c>
      <c r="S56" s="58">
        <f t="shared" ref="S56" si="88">+SUM(O56:O56)*K56</f>
        <v>0</v>
      </c>
      <c r="T56" s="58">
        <f t="shared" ref="T56" si="89">+SUM(P56:P56)*K56</f>
        <v>0</v>
      </c>
      <c r="U56" s="60">
        <f t="shared" ref="U56" si="90">+MAX(Q56:T56)</f>
        <v>0</v>
      </c>
      <c r="V56" s="671"/>
      <c r="W56" s="671"/>
      <c r="X56" s="671"/>
      <c r="Y56" s="671"/>
      <c r="Z56" s="987"/>
      <c r="AA56" s="956"/>
      <c r="AB56" s="1094"/>
      <c r="AC56" s="168"/>
      <c r="AD56" s="168"/>
      <c r="AE56" s="168"/>
      <c r="AF56" s="168"/>
      <c r="AG56" s="168"/>
      <c r="AH56" s="168"/>
      <c r="AI56" s="168"/>
      <c r="AJ56" s="168"/>
      <c r="AK56" s="168"/>
      <c r="AL56" s="168"/>
      <c r="AM56" s="168"/>
      <c r="AN56" s="168"/>
      <c r="AO56" s="168"/>
      <c r="AP56" s="168"/>
      <c r="AQ56" s="168"/>
    </row>
    <row r="57" spans="1:43" s="169" customFormat="1" ht="37.9" customHeight="1">
      <c r="A57" s="1086"/>
      <c r="B57" s="1088"/>
      <c r="C57" s="1032"/>
      <c r="D57" s="963"/>
      <c r="E57" s="1025"/>
      <c r="F57" s="979"/>
      <c r="G57" s="1025"/>
      <c r="H57" s="1025"/>
      <c r="I57" s="1025"/>
      <c r="J57" s="1043" t="s">
        <v>656</v>
      </c>
      <c r="K57" s="177">
        <v>0.25</v>
      </c>
      <c r="L57" s="178" t="s">
        <v>22</v>
      </c>
      <c r="M57" s="183">
        <v>0.05</v>
      </c>
      <c r="N57" s="183">
        <v>0.35</v>
      </c>
      <c r="O57" s="183">
        <v>0.65</v>
      </c>
      <c r="P57" s="183">
        <v>1</v>
      </c>
      <c r="Q57" s="6">
        <f t="shared" si="0"/>
        <v>1.2500000000000001E-2</v>
      </c>
      <c r="R57" s="6">
        <f t="shared" si="1"/>
        <v>8.7499999999999994E-2</v>
      </c>
      <c r="S57" s="6">
        <f t="shared" si="2"/>
        <v>0.16250000000000001</v>
      </c>
      <c r="T57" s="6">
        <f t="shared" si="3"/>
        <v>0.25</v>
      </c>
      <c r="U57" s="53">
        <f t="shared" si="4"/>
        <v>0.25</v>
      </c>
      <c r="V57" s="671"/>
      <c r="W57" s="671"/>
      <c r="X57" s="671"/>
      <c r="Y57" s="671"/>
      <c r="Z57" s="987"/>
      <c r="AA57" s="956"/>
      <c r="AB57" s="1094"/>
      <c r="AC57" s="168"/>
      <c r="AD57" s="168"/>
      <c r="AE57" s="168"/>
      <c r="AF57" s="168"/>
      <c r="AG57" s="168"/>
      <c r="AH57" s="168"/>
      <c r="AI57" s="168"/>
      <c r="AJ57" s="168"/>
      <c r="AK57" s="168"/>
      <c r="AL57" s="168"/>
      <c r="AM57" s="168"/>
      <c r="AN57" s="168"/>
      <c r="AO57" s="168"/>
      <c r="AP57" s="168"/>
      <c r="AQ57" s="168"/>
    </row>
    <row r="58" spans="1:43" s="169" customFormat="1" ht="42" customHeight="1">
      <c r="A58" s="1086"/>
      <c r="B58" s="1088"/>
      <c r="C58" s="1032"/>
      <c r="D58" s="964"/>
      <c r="E58" s="966"/>
      <c r="F58" s="1031"/>
      <c r="G58" s="966"/>
      <c r="H58" s="966"/>
      <c r="I58" s="966"/>
      <c r="J58" s="1043"/>
      <c r="K58" s="180">
        <v>0.25</v>
      </c>
      <c r="L58" s="181" t="s">
        <v>23</v>
      </c>
      <c r="M58" s="182">
        <v>0</v>
      </c>
      <c r="N58" s="182">
        <v>0</v>
      </c>
      <c r="O58" s="182">
        <v>0</v>
      </c>
      <c r="P58" s="182">
        <v>0</v>
      </c>
      <c r="Q58" s="58">
        <f t="shared" si="0"/>
        <v>0</v>
      </c>
      <c r="R58" s="58">
        <f t="shared" si="1"/>
        <v>0</v>
      </c>
      <c r="S58" s="58">
        <f t="shared" si="2"/>
        <v>0</v>
      </c>
      <c r="T58" s="58">
        <f t="shared" si="3"/>
        <v>0</v>
      </c>
      <c r="U58" s="60">
        <f t="shared" si="4"/>
        <v>0</v>
      </c>
      <c r="V58" s="672"/>
      <c r="W58" s="672"/>
      <c r="X58" s="672"/>
      <c r="Y58" s="672"/>
      <c r="Z58" s="987"/>
      <c r="AA58" s="957"/>
      <c r="AB58" s="1094"/>
      <c r="AC58" s="168"/>
      <c r="AD58" s="168"/>
      <c r="AE58" s="168"/>
      <c r="AF58" s="168"/>
      <c r="AG58" s="168"/>
      <c r="AH58" s="168"/>
      <c r="AI58" s="168"/>
      <c r="AJ58" s="168"/>
      <c r="AK58" s="168"/>
      <c r="AL58" s="168"/>
      <c r="AM58" s="168"/>
      <c r="AN58" s="168"/>
      <c r="AO58" s="168"/>
      <c r="AP58" s="168"/>
      <c r="AQ58" s="168"/>
    </row>
    <row r="59" spans="1:43" s="169" customFormat="1" ht="53.45" customHeight="1">
      <c r="A59" s="1086"/>
      <c r="B59" s="1088"/>
      <c r="C59" s="1032"/>
      <c r="D59" s="973" t="s">
        <v>177</v>
      </c>
      <c r="E59" s="1023" t="s">
        <v>657</v>
      </c>
      <c r="F59" s="1038">
        <v>42</v>
      </c>
      <c r="G59" s="948" t="s">
        <v>658</v>
      </c>
      <c r="H59" s="948" t="s">
        <v>651</v>
      </c>
      <c r="I59" s="1044">
        <v>0</v>
      </c>
      <c r="J59" s="988" t="s">
        <v>1088</v>
      </c>
      <c r="K59" s="177">
        <v>0.3</v>
      </c>
      <c r="L59" s="178" t="s">
        <v>22</v>
      </c>
      <c r="M59" s="179">
        <v>0.1</v>
      </c>
      <c r="N59" s="179">
        <v>0.3</v>
      </c>
      <c r="O59" s="187">
        <v>0.6</v>
      </c>
      <c r="P59" s="188">
        <v>1</v>
      </c>
      <c r="Q59" s="6">
        <f t="shared" si="0"/>
        <v>0.03</v>
      </c>
      <c r="R59" s="6">
        <f t="shared" si="1"/>
        <v>0.09</v>
      </c>
      <c r="S59" s="6">
        <f t="shared" si="2"/>
        <v>0.18</v>
      </c>
      <c r="T59" s="6">
        <f t="shared" si="3"/>
        <v>0.3</v>
      </c>
      <c r="U59" s="53">
        <f t="shared" si="4"/>
        <v>0.3</v>
      </c>
      <c r="V59" s="675" t="e">
        <f>+Q60+Q62+#REF!</f>
        <v>#REF!</v>
      </c>
      <c r="W59" s="675" t="e">
        <f>+R60+R62+#REF!</f>
        <v>#REF!</v>
      </c>
      <c r="X59" s="675" t="e">
        <f>+S60+S62+#REF!</f>
        <v>#REF!</v>
      </c>
      <c r="Y59" s="675" t="e">
        <f>+T60+T62+#REF!</f>
        <v>#REF!</v>
      </c>
      <c r="Z59" s="987"/>
      <c r="AA59" s="955" t="s">
        <v>167</v>
      </c>
      <c r="AB59" s="1094"/>
      <c r="AC59" s="168"/>
      <c r="AD59" s="168"/>
      <c r="AE59" s="168"/>
      <c r="AF59" s="168"/>
      <c r="AG59" s="168"/>
      <c r="AH59" s="168"/>
      <c r="AI59" s="168"/>
      <c r="AJ59" s="168"/>
      <c r="AK59" s="168"/>
      <c r="AL59" s="168"/>
      <c r="AM59" s="168"/>
      <c r="AN59" s="168"/>
      <c r="AO59" s="168"/>
      <c r="AP59" s="168"/>
      <c r="AQ59" s="168"/>
    </row>
    <row r="60" spans="1:43" s="169" customFormat="1" ht="53.45" customHeight="1">
      <c r="A60" s="1086"/>
      <c r="B60" s="1088"/>
      <c r="C60" s="1032"/>
      <c r="D60" s="974"/>
      <c r="E60" s="1023"/>
      <c r="F60" s="1039"/>
      <c r="G60" s="948"/>
      <c r="H60" s="948"/>
      <c r="I60" s="948"/>
      <c r="J60" s="988"/>
      <c r="K60" s="180">
        <v>0.3</v>
      </c>
      <c r="L60" s="181" t="s">
        <v>23</v>
      </c>
      <c r="M60" s="182">
        <v>0</v>
      </c>
      <c r="N60" s="182">
        <v>0</v>
      </c>
      <c r="O60" s="189">
        <v>0</v>
      </c>
      <c r="P60" s="189">
        <v>0</v>
      </c>
      <c r="Q60" s="58">
        <f t="shared" si="0"/>
        <v>0</v>
      </c>
      <c r="R60" s="58">
        <f t="shared" si="1"/>
        <v>0</v>
      </c>
      <c r="S60" s="58">
        <f t="shared" si="2"/>
        <v>0</v>
      </c>
      <c r="T60" s="58">
        <f t="shared" si="3"/>
        <v>0</v>
      </c>
      <c r="U60" s="60">
        <f t="shared" si="4"/>
        <v>0</v>
      </c>
      <c r="V60" s="671"/>
      <c r="W60" s="671"/>
      <c r="X60" s="671"/>
      <c r="Y60" s="671"/>
      <c r="Z60" s="987"/>
      <c r="AA60" s="956"/>
      <c r="AB60" s="1094"/>
      <c r="AC60" s="168"/>
      <c r="AD60" s="168"/>
      <c r="AE60" s="168"/>
      <c r="AF60" s="168"/>
      <c r="AG60" s="168"/>
      <c r="AH60" s="168"/>
      <c r="AI60" s="168"/>
      <c r="AJ60" s="168"/>
      <c r="AK60" s="168"/>
      <c r="AL60" s="168"/>
      <c r="AM60" s="168"/>
      <c r="AN60" s="168"/>
      <c r="AO60" s="168"/>
      <c r="AP60" s="168"/>
      <c r="AQ60" s="168"/>
    </row>
    <row r="61" spans="1:43" s="169" customFormat="1" ht="53.45" customHeight="1">
      <c r="A61" s="1086"/>
      <c r="B61" s="1088"/>
      <c r="C61" s="1032"/>
      <c r="D61" s="974"/>
      <c r="E61" s="1023"/>
      <c r="F61" s="1039"/>
      <c r="G61" s="948"/>
      <c r="H61" s="948"/>
      <c r="I61" s="948"/>
      <c r="J61" s="681" t="s">
        <v>1087</v>
      </c>
      <c r="K61" s="177">
        <v>0.4</v>
      </c>
      <c r="L61" s="178" t="s">
        <v>22</v>
      </c>
      <c r="M61" s="179">
        <v>0.25</v>
      </c>
      <c r="N61" s="179">
        <v>0.5</v>
      </c>
      <c r="O61" s="187">
        <v>0.75</v>
      </c>
      <c r="P61" s="188">
        <v>1</v>
      </c>
      <c r="Q61" s="6">
        <f t="shared" si="0"/>
        <v>0.1</v>
      </c>
      <c r="R61" s="6">
        <f t="shared" si="1"/>
        <v>0.2</v>
      </c>
      <c r="S61" s="6">
        <f t="shared" si="2"/>
        <v>0.30000000000000004</v>
      </c>
      <c r="T61" s="6">
        <f t="shared" si="3"/>
        <v>0.4</v>
      </c>
      <c r="U61" s="53">
        <f t="shared" si="4"/>
        <v>0.4</v>
      </c>
      <c r="V61" s="671"/>
      <c r="W61" s="671"/>
      <c r="X61" s="671"/>
      <c r="Y61" s="671"/>
      <c r="Z61" s="987"/>
      <c r="AA61" s="956"/>
      <c r="AB61" s="1094"/>
      <c r="AC61" s="168"/>
      <c r="AD61" s="168"/>
      <c r="AE61" s="168"/>
      <c r="AF61" s="168"/>
      <c r="AG61" s="168"/>
      <c r="AH61" s="168"/>
      <c r="AI61" s="168"/>
      <c r="AJ61" s="168"/>
      <c r="AK61" s="168"/>
      <c r="AL61" s="168"/>
      <c r="AM61" s="168"/>
      <c r="AN61" s="168"/>
      <c r="AO61" s="168"/>
      <c r="AP61" s="168"/>
      <c r="AQ61" s="168"/>
    </row>
    <row r="62" spans="1:43" s="169" customFormat="1" ht="53.45" customHeight="1">
      <c r="A62" s="1086"/>
      <c r="B62" s="1088"/>
      <c r="C62" s="1032"/>
      <c r="D62" s="974"/>
      <c r="E62" s="1023"/>
      <c r="F62" s="1039"/>
      <c r="G62" s="948"/>
      <c r="H62" s="948"/>
      <c r="I62" s="948"/>
      <c r="J62" s="682"/>
      <c r="K62" s="180">
        <v>0.4</v>
      </c>
      <c r="L62" s="181" t="s">
        <v>23</v>
      </c>
      <c r="M62" s="182">
        <v>0</v>
      </c>
      <c r="N62" s="182">
        <v>0</v>
      </c>
      <c r="O62" s="189">
        <v>0</v>
      </c>
      <c r="P62" s="189">
        <v>0</v>
      </c>
      <c r="Q62" s="58">
        <f t="shared" si="0"/>
        <v>0</v>
      </c>
      <c r="R62" s="58">
        <f t="shared" si="1"/>
        <v>0</v>
      </c>
      <c r="S62" s="58">
        <f t="shared" si="2"/>
        <v>0</v>
      </c>
      <c r="T62" s="58">
        <f t="shared" si="3"/>
        <v>0</v>
      </c>
      <c r="U62" s="60">
        <f t="shared" si="4"/>
        <v>0</v>
      </c>
      <c r="V62" s="671"/>
      <c r="W62" s="671"/>
      <c r="X62" s="671"/>
      <c r="Y62" s="671"/>
      <c r="Z62" s="987"/>
      <c r="AA62" s="956"/>
      <c r="AB62" s="1094"/>
      <c r="AC62" s="168"/>
      <c r="AD62" s="168"/>
      <c r="AE62" s="168"/>
      <c r="AF62" s="168"/>
      <c r="AG62" s="168"/>
      <c r="AH62" s="168"/>
      <c r="AI62" s="168"/>
      <c r="AJ62" s="168"/>
      <c r="AK62" s="168"/>
      <c r="AL62" s="168"/>
      <c r="AM62" s="168"/>
      <c r="AN62" s="168"/>
      <c r="AO62" s="168"/>
      <c r="AP62" s="168"/>
      <c r="AQ62" s="168"/>
    </row>
    <row r="63" spans="1:43" s="169" customFormat="1" ht="53.45" customHeight="1">
      <c r="A63" s="1086"/>
      <c r="B63" s="1088"/>
      <c r="C63" s="1032"/>
      <c r="D63" s="1022" t="s">
        <v>178</v>
      </c>
      <c r="E63" s="1023" t="s">
        <v>1082</v>
      </c>
      <c r="F63" s="1024">
        <v>43</v>
      </c>
      <c r="G63" s="1023" t="s">
        <v>659</v>
      </c>
      <c r="H63" s="1023" t="s">
        <v>179</v>
      </c>
      <c r="I63" s="1023">
        <f>+MAX(V63:Y68)</f>
        <v>0.16920000000000002</v>
      </c>
      <c r="J63" s="1040" t="s">
        <v>660</v>
      </c>
      <c r="K63" s="190">
        <v>0.1</v>
      </c>
      <c r="L63" s="178" t="s">
        <v>22</v>
      </c>
      <c r="M63" s="183">
        <v>1</v>
      </c>
      <c r="N63" s="183">
        <v>1</v>
      </c>
      <c r="O63" s="183">
        <v>1</v>
      </c>
      <c r="P63" s="183">
        <v>1</v>
      </c>
      <c r="Q63" s="6">
        <f t="shared" si="0"/>
        <v>0.1</v>
      </c>
      <c r="R63" s="6">
        <f t="shared" si="1"/>
        <v>0.1</v>
      </c>
      <c r="S63" s="6">
        <f t="shared" si="2"/>
        <v>0.1</v>
      </c>
      <c r="T63" s="6">
        <f t="shared" si="3"/>
        <v>0.1</v>
      </c>
      <c r="U63" s="53">
        <f t="shared" si="4"/>
        <v>0.1</v>
      </c>
      <c r="V63" s="813">
        <f>+Q64+Q68</f>
        <v>0</v>
      </c>
      <c r="W63" s="813">
        <f>+R64+R68</f>
        <v>0</v>
      </c>
      <c r="X63" s="813">
        <f>+S64+S68</f>
        <v>0.16920000000000002</v>
      </c>
      <c r="Y63" s="813">
        <f>+T64+T68</f>
        <v>0</v>
      </c>
      <c r="Z63" s="987"/>
      <c r="AA63" s="956"/>
      <c r="AB63" s="1094"/>
      <c r="AC63" s="168"/>
      <c r="AD63" s="168"/>
      <c r="AE63" s="168"/>
      <c r="AF63" s="168"/>
      <c r="AG63" s="168"/>
      <c r="AH63" s="168"/>
      <c r="AI63" s="168"/>
      <c r="AJ63" s="168"/>
      <c r="AK63" s="168"/>
      <c r="AL63" s="168"/>
      <c r="AM63" s="168"/>
      <c r="AN63" s="168"/>
      <c r="AO63" s="168"/>
      <c r="AP63" s="168"/>
      <c r="AQ63" s="168"/>
    </row>
    <row r="64" spans="1:43" s="169" customFormat="1" ht="33" customHeight="1">
      <c r="A64" s="1086"/>
      <c r="B64" s="1088"/>
      <c r="C64" s="1032"/>
      <c r="D64" s="1022"/>
      <c r="E64" s="1023"/>
      <c r="F64" s="1024"/>
      <c r="G64" s="1023"/>
      <c r="H64" s="1023"/>
      <c r="I64" s="1023"/>
      <c r="J64" s="1040"/>
      <c r="K64" s="180">
        <v>0.1</v>
      </c>
      <c r="L64" s="181" t="s">
        <v>23</v>
      </c>
      <c r="M64" s="182">
        <v>0</v>
      </c>
      <c r="N64" s="182">
        <v>0</v>
      </c>
      <c r="O64" s="182">
        <v>0</v>
      </c>
      <c r="P64" s="182">
        <v>0</v>
      </c>
      <c r="Q64" s="58">
        <f t="shared" si="0"/>
        <v>0</v>
      </c>
      <c r="R64" s="58">
        <f t="shared" si="1"/>
        <v>0</v>
      </c>
      <c r="S64" s="58">
        <f t="shared" si="2"/>
        <v>0</v>
      </c>
      <c r="T64" s="58">
        <f t="shared" si="3"/>
        <v>0</v>
      </c>
      <c r="U64" s="60">
        <f t="shared" si="4"/>
        <v>0</v>
      </c>
      <c r="V64" s="813"/>
      <c r="W64" s="813"/>
      <c r="X64" s="813"/>
      <c r="Y64" s="813"/>
      <c r="Z64" s="987"/>
      <c r="AA64" s="956"/>
      <c r="AB64" s="1094"/>
      <c r="AC64" s="168"/>
      <c r="AD64" s="168"/>
      <c r="AE64" s="168"/>
      <c r="AF64" s="168"/>
      <c r="AG64" s="168"/>
      <c r="AH64" s="168"/>
      <c r="AI64" s="168"/>
      <c r="AJ64" s="168"/>
      <c r="AK64" s="168"/>
      <c r="AL64" s="168"/>
      <c r="AM64" s="168"/>
      <c r="AN64" s="168"/>
      <c r="AO64" s="168"/>
      <c r="AP64" s="168"/>
      <c r="AQ64" s="168"/>
    </row>
    <row r="65" spans="1:43" s="169" customFormat="1" ht="33" customHeight="1">
      <c r="A65" s="1086"/>
      <c r="B65" s="1088"/>
      <c r="C65" s="1032"/>
      <c r="D65" s="1022"/>
      <c r="E65" s="1023"/>
      <c r="F65" s="1024"/>
      <c r="G65" s="1023"/>
      <c r="H65" s="1023"/>
      <c r="I65" s="1023"/>
      <c r="J65" s="1058" t="s">
        <v>661</v>
      </c>
      <c r="K65" s="343">
        <v>0.45</v>
      </c>
      <c r="L65" s="178" t="s">
        <v>22</v>
      </c>
      <c r="M65" s="401">
        <v>0.05</v>
      </c>
      <c r="N65" s="401">
        <v>0.35</v>
      </c>
      <c r="O65" s="401">
        <v>0.7</v>
      </c>
      <c r="P65" s="401">
        <v>1</v>
      </c>
      <c r="Q65" s="6">
        <f t="shared" ref="Q65" si="91">+SUM(M65:M65)*K65</f>
        <v>2.2500000000000003E-2</v>
      </c>
      <c r="R65" s="6">
        <f t="shared" ref="R65" si="92">+SUM(N65:N65)*K65</f>
        <v>0.1575</v>
      </c>
      <c r="S65" s="6">
        <f t="shared" ref="S65" si="93">+SUM(O65:O65)*K65</f>
        <v>0.315</v>
      </c>
      <c r="T65" s="6">
        <f t="shared" ref="T65" si="94">+SUM(P65:P65)*K65</f>
        <v>0.45</v>
      </c>
      <c r="U65" s="53">
        <f t="shared" ref="U65" si="95">+MAX(Q65:T65)</f>
        <v>0.45</v>
      </c>
      <c r="V65" s="813"/>
      <c r="W65" s="813"/>
      <c r="X65" s="813"/>
      <c r="Y65" s="813"/>
      <c r="Z65" s="987"/>
      <c r="AA65" s="956"/>
      <c r="AB65" s="1094"/>
      <c r="AC65" s="168"/>
      <c r="AD65" s="168"/>
      <c r="AE65" s="168"/>
      <c r="AF65" s="168"/>
      <c r="AG65" s="168"/>
      <c r="AH65" s="168"/>
      <c r="AI65" s="168"/>
      <c r="AJ65" s="168"/>
      <c r="AK65" s="168"/>
      <c r="AL65" s="168"/>
      <c r="AM65" s="168"/>
      <c r="AN65" s="168"/>
      <c r="AO65" s="168"/>
      <c r="AP65" s="168"/>
      <c r="AQ65" s="168"/>
    </row>
    <row r="66" spans="1:43" s="169" customFormat="1" ht="51.6" customHeight="1">
      <c r="A66" s="1086"/>
      <c r="B66" s="1088"/>
      <c r="C66" s="1032"/>
      <c r="D66" s="1022"/>
      <c r="E66" s="1023"/>
      <c r="F66" s="1024"/>
      <c r="G66" s="1023"/>
      <c r="H66" s="1023"/>
      <c r="I66" s="1023"/>
      <c r="J66" s="1059"/>
      <c r="K66" s="180">
        <v>0.45</v>
      </c>
      <c r="L66" s="181" t="s">
        <v>23</v>
      </c>
      <c r="M66" s="182">
        <v>0</v>
      </c>
      <c r="N66" s="182">
        <v>0</v>
      </c>
      <c r="O66" s="182">
        <v>0</v>
      </c>
      <c r="P66" s="182">
        <v>0</v>
      </c>
      <c r="Q66" s="58">
        <f t="shared" ref="Q66" si="96">+SUM(M66:M66)*K66</f>
        <v>0</v>
      </c>
      <c r="R66" s="58">
        <f t="shared" ref="R66" si="97">+SUM(N66:N66)*K66</f>
        <v>0</v>
      </c>
      <c r="S66" s="58">
        <f t="shared" ref="S66" si="98">+SUM(O66:O66)*K66</f>
        <v>0</v>
      </c>
      <c r="T66" s="58">
        <f t="shared" ref="T66" si="99">+SUM(P66:P66)*K66</f>
        <v>0</v>
      </c>
      <c r="U66" s="60">
        <f t="shared" ref="U66" si="100">+MAX(Q66:T66)</f>
        <v>0</v>
      </c>
      <c r="V66" s="813"/>
      <c r="W66" s="813"/>
      <c r="X66" s="813"/>
      <c r="Y66" s="813"/>
      <c r="Z66" s="987"/>
      <c r="AA66" s="956"/>
      <c r="AB66" s="1094"/>
      <c r="AC66" s="168"/>
      <c r="AD66" s="168"/>
      <c r="AE66" s="168"/>
      <c r="AF66" s="168"/>
      <c r="AG66" s="168"/>
      <c r="AH66" s="168"/>
      <c r="AI66" s="168"/>
      <c r="AJ66" s="168"/>
      <c r="AK66" s="168"/>
      <c r="AL66" s="168"/>
      <c r="AM66" s="168"/>
      <c r="AN66" s="168"/>
      <c r="AO66" s="168"/>
      <c r="AP66" s="168"/>
      <c r="AQ66" s="168"/>
    </row>
    <row r="67" spans="1:43" s="169" customFormat="1" ht="53.45" customHeight="1">
      <c r="A67" s="1086"/>
      <c r="B67" s="1088"/>
      <c r="C67" s="1032"/>
      <c r="D67" s="1022"/>
      <c r="E67" s="1023"/>
      <c r="F67" s="1024"/>
      <c r="G67" s="1023"/>
      <c r="H67" s="1023"/>
      <c r="I67" s="1023"/>
      <c r="J67" s="965" t="s">
        <v>662</v>
      </c>
      <c r="K67" s="190">
        <v>0.45</v>
      </c>
      <c r="L67" s="178" t="s">
        <v>22</v>
      </c>
      <c r="M67" s="183">
        <v>0.05</v>
      </c>
      <c r="N67" s="183">
        <v>0.35</v>
      </c>
      <c r="O67" s="183">
        <v>0.7</v>
      </c>
      <c r="P67" s="183">
        <v>1</v>
      </c>
      <c r="Q67" s="6">
        <f t="shared" si="0"/>
        <v>2.2500000000000003E-2</v>
      </c>
      <c r="R67" s="6">
        <f t="shared" si="1"/>
        <v>0.1575</v>
      </c>
      <c r="S67" s="6">
        <f t="shared" si="2"/>
        <v>0.315</v>
      </c>
      <c r="T67" s="6">
        <f t="shared" si="3"/>
        <v>0.45</v>
      </c>
      <c r="U67" s="53">
        <f t="shared" si="4"/>
        <v>0.45</v>
      </c>
      <c r="V67" s="813"/>
      <c r="W67" s="813"/>
      <c r="X67" s="813"/>
      <c r="Y67" s="813"/>
      <c r="Z67" s="987"/>
      <c r="AA67" s="956"/>
      <c r="AB67" s="1094"/>
      <c r="AC67" s="168"/>
      <c r="AD67" s="168"/>
      <c r="AE67" s="168"/>
      <c r="AF67" s="168"/>
      <c r="AG67" s="168"/>
      <c r="AH67" s="168"/>
      <c r="AI67" s="168"/>
      <c r="AJ67" s="168"/>
      <c r="AK67" s="168"/>
      <c r="AL67" s="168"/>
      <c r="AM67" s="168"/>
      <c r="AN67" s="168"/>
      <c r="AO67" s="168"/>
      <c r="AP67" s="168"/>
      <c r="AQ67" s="168"/>
    </row>
    <row r="68" spans="1:43" s="169" customFormat="1" ht="37.9" customHeight="1">
      <c r="A68" s="1086"/>
      <c r="B68" s="1088"/>
      <c r="C68" s="1032"/>
      <c r="D68" s="1022"/>
      <c r="E68" s="1023"/>
      <c r="F68" s="1024"/>
      <c r="G68" s="1023"/>
      <c r="H68" s="1023"/>
      <c r="I68" s="1023"/>
      <c r="J68" s="966"/>
      <c r="K68" s="180">
        <v>0.45</v>
      </c>
      <c r="L68" s="181" t="s">
        <v>23</v>
      </c>
      <c r="M68" s="182">
        <v>0</v>
      </c>
      <c r="N68" s="182">
        <v>0</v>
      </c>
      <c r="O68" s="182">
        <v>0.376</v>
      </c>
      <c r="P68" s="182">
        <v>0</v>
      </c>
      <c r="Q68" s="58">
        <f t="shared" si="0"/>
        <v>0</v>
      </c>
      <c r="R68" s="58">
        <f t="shared" si="1"/>
        <v>0</v>
      </c>
      <c r="S68" s="58">
        <f t="shared" si="2"/>
        <v>0.16920000000000002</v>
      </c>
      <c r="T68" s="58">
        <f t="shared" si="3"/>
        <v>0</v>
      </c>
      <c r="U68" s="60">
        <f t="shared" si="4"/>
        <v>0.16920000000000002</v>
      </c>
      <c r="V68" s="813"/>
      <c r="W68" s="813"/>
      <c r="X68" s="813"/>
      <c r="Y68" s="813"/>
      <c r="Z68" s="987"/>
      <c r="AA68" s="957"/>
      <c r="AB68" s="1094"/>
      <c r="AC68" s="168"/>
      <c r="AD68" s="168"/>
      <c r="AE68" s="168"/>
      <c r="AF68" s="168"/>
      <c r="AG68" s="168"/>
      <c r="AH68" s="168"/>
      <c r="AI68" s="168"/>
      <c r="AJ68" s="168"/>
      <c r="AK68" s="168"/>
      <c r="AL68" s="168"/>
      <c r="AM68" s="168"/>
      <c r="AN68" s="168"/>
      <c r="AO68" s="168"/>
      <c r="AP68" s="168"/>
      <c r="AQ68" s="168"/>
    </row>
    <row r="69" spans="1:43" s="169" customFormat="1" ht="37.9" customHeight="1">
      <c r="A69" s="1086"/>
      <c r="B69" s="1088"/>
      <c r="C69" s="1028" t="s">
        <v>180</v>
      </c>
      <c r="D69" s="962" t="s">
        <v>181</v>
      </c>
      <c r="E69" s="965" t="s">
        <v>1083</v>
      </c>
      <c r="F69" s="978">
        <v>44</v>
      </c>
      <c r="G69" s="965" t="s">
        <v>663</v>
      </c>
      <c r="H69" s="965" t="s">
        <v>179</v>
      </c>
      <c r="I69" s="965">
        <f>+MAX(V69:Y72)</f>
        <v>0</v>
      </c>
      <c r="J69" s="1026" t="s">
        <v>664</v>
      </c>
      <c r="K69" s="177">
        <v>0</v>
      </c>
      <c r="L69" s="178" t="s">
        <v>22</v>
      </c>
      <c r="M69" s="179">
        <v>0</v>
      </c>
      <c r="N69" s="179">
        <v>0</v>
      </c>
      <c r="O69" s="179">
        <v>0</v>
      </c>
      <c r="P69" s="179">
        <v>0</v>
      </c>
      <c r="Q69" s="6">
        <f t="shared" si="0"/>
        <v>0</v>
      </c>
      <c r="R69" s="6">
        <f t="shared" si="1"/>
        <v>0</v>
      </c>
      <c r="S69" s="6">
        <f t="shared" si="2"/>
        <v>0</v>
      </c>
      <c r="T69" s="6">
        <f t="shared" si="3"/>
        <v>0</v>
      </c>
      <c r="U69" s="53">
        <f t="shared" si="4"/>
        <v>0</v>
      </c>
      <c r="V69" s="675">
        <f>+Q70+Q72</f>
        <v>0</v>
      </c>
      <c r="W69" s="675">
        <f>+R70+R72</f>
        <v>0</v>
      </c>
      <c r="X69" s="675">
        <f>+S70+S72</f>
        <v>0</v>
      </c>
      <c r="Y69" s="675">
        <f>+T70+T72</f>
        <v>0</v>
      </c>
      <c r="Z69" s="987"/>
      <c r="AA69" s="955" t="s">
        <v>341</v>
      </c>
      <c r="AB69" s="1094"/>
      <c r="AC69" s="168"/>
      <c r="AD69" s="168"/>
      <c r="AE69" s="168"/>
      <c r="AF69" s="168"/>
      <c r="AG69" s="168"/>
      <c r="AH69" s="168"/>
      <c r="AI69" s="168"/>
      <c r="AJ69" s="168"/>
      <c r="AK69" s="168"/>
      <c r="AL69" s="168"/>
      <c r="AM69" s="168"/>
      <c r="AN69" s="168"/>
      <c r="AO69" s="168"/>
      <c r="AP69" s="168"/>
      <c r="AQ69" s="168"/>
    </row>
    <row r="70" spans="1:43" s="169" customFormat="1" ht="37.9" customHeight="1">
      <c r="A70" s="1086"/>
      <c r="B70" s="1088"/>
      <c r="C70" s="1029"/>
      <c r="D70" s="963"/>
      <c r="E70" s="1025"/>
      <c r="F70" s="979"/>
      <c r="G70" s="1025"/>
      <c r="H70" s="1025"/>
      <c r="I70" s="1025"/>
      <c r="J70" s="1027"/>
      <c r="K70" s="180">
        <v>0</v>
      </c>
      <c r="L70" s="181" t="s">
        <v>23</v>
      </c>
      <c r="M70" s="182">
        <v>0</v>
      </c>
      <c r="N70" s="182">
        <v>0</v>
      </c>
      <c r="O70" s="182">
        <v>0</v>
      </c>
      <c r="P70" s="182">
        <v>0</v>
      </c>
      <c r="Q70" s="58">
        <f t="shared" si="0"/>
        <v>0</v>
      </c>
      <c r="R70" s="58">
        <f t="shared" si="1"/>
        <v>0</v>
      </c>
      <c r="S70" s="58">
        <f t="shared" si="2"/>
        <v>0</v>
      </c>
      <c r="T70" s="58">
        <f t="shared" si="3"/>
        <v>0</v>
      </c>
      <c r="U70" s="60">
        <f t="shared" si="4"/>
        <v>0</v>
      </c>
      <c r="V70" s="671"/>
      <c r="W70" s="671"/>
      <c r="X70" s="671"/>
      <c r="Y70" s="671"/>
      <c r="Z70" s="987"/>
      <c r="AA70" s="956"/>
      <c r="AB70" s="1094"/>
      <c r="AC70" s="168"/>
      <c r="AD70" s="168"/>
      <c r="AE70" s="168"/>
      <c r="AF70" s="168"/>
      <c r="AG70" s="168"/>
      <c r="AH70" s="168"/>
      <c r="AI70" s="168"/>
      <c r="AJ70" s="168"/>
      <c r="AK70" s="168"/>
      <c r="AL70" s="168"/>
      <c r="AM70" s="168"/>
      <c r="AN70" s="168"/>
      <c r="AO70" s="168"/>
      <c r="AP70" s="168"/>
      <c r="AQ70" s="168"/>
    </row>
    <row r="71" spans="1:43" s="169" customFormat="1" ht="53.45" customHeight="1">
      <c r="A71" s="1086"/>
      <c r="B71" s="1088"/>
      <c r="C71" s="1029"/>
      <c r="D71" s="963"/>
      <c r="E71" s="1025"/>
      <c r="F71" s="979"/>
      <c r="G71" s="1025"/>
      <c r="H71" s="1025"/>
      <c r="I71" s="1025"/>
      <c r="J71" s="1020" t="s">
        <v>665</v>
      </c>
      <c r="K71" s="177">
        <v>1</v>
      </c>
      <c r="L71" s="178" t="s">
        <v>22</v>
      </c>
      <c r="M71" s="183">
        <v>0</v>
      </c>
      <c r="N71" s="179">
        <v>0.25</v>
      </c>
      <c r="O71" s="179">
        <v>0.65</v>
      </c>
      <c r="P71" s="179">
        <v>1</v>
      </c>
      <c r="Q71" s="6">
        <f t="shared" si="0"/>
        <v>0</v>
      </c>
      <c r="R71" s="6">
        <f t="shared" si="1"/>
        <v>0.25</v>
      </c>
      <c r="S71" s="6">
        <f t="shared" si="2"/>
        <v>0.65</v>
      </c>
      <c r="T71" s="6">
        <f t="shared" si="3"/>
        <v>1</v>
      </c>
      <c r="U71" s="53">
        <f t="shared" si="4"/>
        <v>1</v>
      </c>
      <c r="V71" s="671"/>
      <c r="W71" s="671"/>
      <c r="X71" s="671"/>
      <c r="Y71" s="671"/>
      <c r="Z71" s="987"/>
      <c r="AA71" s="956"/>
      <c r="AB71" s="1094"/>
      <c r="AC71" s="168"/>
      <c r="AD71" s="168"/>
      <c r="AE71" s="168"/>
      <c r="AF71" s="168"/>
      <c r="AG71" s="168"/>
      <c r="AH71" s="168"/>
      <c r="AI71" s="168"/>
      <c r="AJ71" s="168"/>
      <c r="AK71" s="168"/>
      <c r="AL71" s="168"/>
      <c r="AM71" s="168"/>
      <c r="AN71" s="168"/>
      <c r="AO71" s="168"/>
      <c r="AP71" s="168"/>
      <c r="AQ71" s="168"/>
    </row>
    <row r="72" spans="1:43" s="169" customFormat="1" ht="76.900000000000006" customHeight="1">
      <c r="A72" s="1086"/>
      <c r="B72" s="1088"/>
      <c r="C72" s="1029"/>
      <c r="D72" s="964"/>
      <c r="E72" s="966"/>
      <c r="F72" s="1031"/>
      <c r="G72" s="966"/>
      <c r="H72" s="966"/>
      <c r="I72" s="966"/>
      <c r="J72" s="1021"/>
      <c r="K72" s="180">
        <v>1</v>
      </c>
      <c r="L72" s="181" t="s">
        <v>23</v>
      </c>
      <c r="M72" s="182">
        <v>0</v>
      </c>
      <c r="N72" s="182">
        <v>0</v>
      </c>
      <c r="O72" s="182">
        <v>0</v>
      </c>
      <c r="P72" s="182">
        <v>0</v>
      </c>
      <c r="Q72" s="58">
        <f t="shared" si="0"/>
        <v>0</v>
      </c>
      <c r="R72" s="58">
        <f t="shared" si="1"/>
        <v>0</v>
      </c>
      <c r="S72" s="58">
        <f t="shared" si="2"/>
        <v>0</v>
      </c>
      <c r="T72" s="58">
        <f t="shared" si="3"/>
        <v>0</v>
      </c>
      <c r="U72" s="60">
        <f t="shared" si="4"/>
        <v>0</v>
      </c>
      <c r="V72" s="672"/>
      <c r="W72" s="672"/>
      <c r="X72" s="672"/>
      <c r="Y72" s="672"/>
      <c r="Z72" s="987"/>
      <c r="AA72" s="957"/>
      <c r="AB72" s="1094"/>
      <c r="AC72" s="168"/>
      <c r="AD72" s="168"/>
      <c r="AE72" s="168"/>
      <c r="AF72" s="168"/>
      <c r="AG72" s="168"/>
      <c r="AH72" s="168"/>
      <c r="AI72" s="168"/>
      <c r="AJ72" s="168"/>
      <c r="AK72" s="168"/>
      <c r="AL72" s="168"/>
      <c r="AM72" s="168"/>
      <c r="AN72" s="168"/>
      <c r="AO72" s="168"/>
      <c r="AP72" s="168"/>
      <c r="AQ72" s="168"/>
    </row>
    <row r="73" spans="1:43" s="169" customFormat="1" ht="37.9" customHeight="1">
      <c r="A73" s="1086"/>
      <c r="B73" s="1088"/>
      <c r="C73" s="1029"/>
      <c r="D73" s="1022" t="s">
        <v>182</v>
      </c>
      <c r="E73" s="1023" t="s">
        <v>1084</v>
      </c>
      <c r="F73" s="1024">
        <v>45</v>
      </c>
      <c r="G73" s="1023" t="s">
        <v>666</v>
      </c>
      <c r="H73" s="1023" t="s">
        <v>667</v>
      </c>
      <c r="I73" s="1023">
        <v>0</v>
      </c>
      <c r="J73" s="1023" t="s">
        <v>668</v>
      </c>
      <c r="K73" s="177">
        <v>0.5</v>
      </c>
      <c r="L73" s="178" t="s">
        <v>22</v>
      </c>
      <c r="M73" s="179">
        <v>0.1</v>
      </c>
      <c r="N73" s="179">
        <v>0.5</v>
      </c>
      <c r="O73" s="179">
        <v>0.75</v>
      </c>
      <c r="P73" s="179">
        <v>1</v>
      </c>
      <c r="Q73" s="6">
        <f t="shared" si="0"/>
        <v>0.05</v>
      </c>
      <c r="R73" s="6">
        <f t="shared" si="1"/>
        <v>0.25</v>
      </c>
      <c r="S73" s="6">
        <f t="shared" si="2"/>
        <v>0.375</v>
      </c>
      <c r="T73" s="6">
        <f t="shared" si="3"/>
        <v>0.5</v>
      </c>
      <c r="U73" s="53">
        <f t="shared" si="4"/>
        <v>0.5</v>
      </c>
      <c r="V73" s="813">
        <f>+Q74+Q76</f>
        <v>0</v>
      </c>
      <c r="W73" s="813">
        <f>+R74+R76</f>
        <v>0</v>
      </c>
      <c r="X73" s="813">
        <f>+S74+S76</f>
        <v>0</v>
      </c>
      <c r="Y73" s="813">
        <f>+T74+T76</f>
        <v>0</v>
      </c>
      <c r="Z73" s="987"/>
      <c r="AA73" s="986" t="s">
        <v>167</v>
      </c>
      <c r="AB73" s="1094"/>
      <c r="AC73" s="1017"/>
      <c r="AD73" s="168"/>
      <c r="AE73" s="168"/>
      <c r="AF73" s="168"/>
      <c r="AG73" s="168"/>
      <c r="AH73" s="168"/>
      <c r="AI73" s="168"/>
      <c r="AJ73" s="168"/>
      <c r="AK73" s="168"/>
      <c r="AL73" s="168"/>
      <c r="AM73" s="168"/>
      <c r="AN73" s="168"/>
      <c r="AO73" s="168"/>
      <c r="AP73" s="168"/>
      <c r="AQ73" s="168"/>
    </row>
    <row r="74" spans="1:43" s="169" customFormat="1" ht="43.9" customHeight="1">
      <c r="A74" s="1086"/>
      <c r="B74" s="1088"/>
      <c r="C74" s="1029"/>
      <c r="D74" s="1022"/>
      <c r="E74" s="1023"/>
      <c r="F74" s="1024"/>
      <c r="G74" s="1023"/>
      <c r="H74" s="1023"/>
      <c r="I74" s="1023"/>
      <c r="J74" s="1023"/>
      <c r="K74" s="180">
        <v>0.5</v>
      </c>
      <c r="L74" s="181" t="s">
        <v>23</v>
      </c>
      <c r="M74" s="182">
        <v>0.05</v>
      </c>
      <c r="N74" s="182">
        <v>0</v>
      </c>
      <c r="O74" s="182">
        <v>0</v>
      </c>
      <c r="P74" s="182">
        <v>0</v>
      </c>
      <c r="Q74" s="58">
        <v>0</v>
      </c>
      <c r="R74" s="58">
        <f t="shared" si="1"/>
        <v>0</v>
      </c>
      <c r="S74" s="58">
        <f t="shared" si="2"/>
        <v>0</v>
      </c>
      <c r="T74" s="58">
        <f t="shared" si="3"/>
        <v>0</v>
      </c>
      <c r="U74" s="60">
        <f t="shared" si="4"/>
        <v>0</v>
      </c>
      <c r="V74" s="813"/>
      <c r="W74" s="813"/>
      <c r="X74" s="813"/>
      <c r="Y74" s="813"/>
      <c r="Z74" s="987"/>
      <c r="AA74" s="987"/>
      <c r="AB74" s="1094"/>
      <c r="AC74" s="1017"/>
      <c r="AD74" s="168"/>
      <c r="AE74" s="168"/>
      <c r="AF74" s="168"/>
      <c r="AG74" s="168"/>
      <c r="AH74" s="168"/>
      <c r="AI74" s="168"/>
      <c r="AJ74" s="168"/>
      <c r="AK74" s="168"/>
      <c r="AL74" s="168"/>
      <c r="AM74" s="168"/>
      <c r="AN74" s="168"/>
      <c r="AO74" s="168"/>
      <c r="AP74" s="168"/>
      <c r="AQ74" s="168"/>
    </row>
    <row r="75" spans="1:43" s="169" customFormat="1" ht="53.45" customHeight="1">
      <c r="A75" s="1086"/>
      <c r="B75" s="1088"/>
      <c r="C75" s="1029"/>
      <c r="D75" s="1022"/>
      <c r="E75" s="1023"/>
      <c r="F75" s="1024"/>
      <c r="G75" s="1023"/>
      <c r="H75" s="1023"/>
      <c r="I75" s="1023"/>
      <c r="J75" s="965" t="s">
        <v>669</v>
      </c>
      <c r="K75" s="177">
        <v>0.5</v>
      </c>
      <c r="L75" s="178" t="s">
        <v>22</v>
      </c>
      <c r="M75" s="179">
        <v>0.1</v>
      </c>
      <c r="N75" s="179">
        <v>0.5</v>
      </c>
      <c r="O75" s="179">
        <v>0.75</v>
      </c>
      <c r="P75" s="179">
        <v>1</v>
      </c>
      <c r="Q75" s="6">
        <f t="shared" si="0"/>
        <v>0.05</v>
      </c>
      <c r="R75" s="6">
        <f t="shared" si="1"/>
        <v>0.25</v>
      </c>
      <c r="S75" s="6">
        <f t="shared" si="2"/>
        <v>0.375</v>
      </c>
      <c r="T75" s="6">
        <f t="shared" si="3"/>
        <v>0.5</v>
      </c>
      <c r="U75" s="53">
        <f t="shared" si="4"/>
        <v>0.5</v>
      </c>
      <c r="V75" s="813"/>
      <c r="W75" s="813"/>
      <c r="X75" s="813"/>
      <c r="Y75" s="813"/>
      <c r="Z75" s="987"/>
      <c r="AA75" s="987"/>
      <c r="AB75" s="1094"/>
      <c r="AC75" s="1017"/>
      <c r="AD75" s="168"/>
      <c r="AE75" s="168"/>
      <c r="AF75" s="168"/>
      <c r="AG75" s="168"/>
      <c r="AH75" s="168"/>
      <c r="AI75" s="168"/>
      <c r="AJ75" s="168"/>
      <c r="AK75" s="168"/>
      <c r="AL75" s="168"/>
      <c r="AM75" s="168"/>
      <c r="AN75" s="168"/>
      <c r="AO75" s="168"/>
      <c r="AP75" s="168"/>
      <c r="AQ75" s="168"/>
    </row>
    <row r="76" spans="1:43" s="169" customFormat="1" ht="46.9" customHeight="1">
      <c r="A76" s="1086"/>
      <c r="B76" s="1088"/>
      <c r="C76" s="1030"/>
      <c r="D76" s="1022"/>
      <c r="E76" s="1023"/>
      <c r="F76" s="1024"/>
      <c r="G76" s="1023"/>
      <c r="H76" s="1023"/>
      <c r="I76" s="1023"/>
      <c r="J76" s="966"/>
      <c r="K76" s="180">
        <v>0.5</v>
      </c>
      <c r="L76" s="181" t="s">
        <v>23</v>
      </c>
      <c r="M76" s="182">
        <v>0</v>
      </c>
      <c r="N76" s="182">
        <v>0</v>
      </c>
      <c r="O76" s="182">
        <v>0</v>
      </c>
      <c r="P76" s="182">
        <v>0</v>
      </c>
      <c r="Q76" s="58">
        <f t="shared" si="0"/>
        <v>0</v>
      </c>
      <c r="R76" s="58">
        <f t="shared" si="1"/>
        <v>0</v>
      </c>
      <c r="S76" s="58">
        <f t="shared" si="2"/>
        <v>0</v>
      </c>
      <c r="T76" s="58">
        <f t="shared" si="3"/>
        <v>0</v>
      </c>
      <c r="U76" s="60">
        <f t="shared" si="4"/>
        <v>0</v>
      </c>
      <c r="V76" s="813"/>
      <c r="W76" s="813"/>
      <c r="X76" s="813"/>
      <c r="Y76" s="813"/>
      <c r="Z76" s="987"/>
      <c r="AA76" s="987"/>
      <c r="AB76" s="1094"/>
      <c r="AC76" s="1017"/>
      <c r="AD76" s="168"/>
      <c r="AE76" s="168"/>
      <c r="AF76" s="168"/>
      <c r="AG76" s="168"/>
      <c r="AH76" s="168"/>
      <c r="AI76" s="168"/>
      <c r="AJ76" s="168"/>
      <c r="AK76" s="168"/>
      <c r="AL76" s="168"/>
      <c r="AM76" s="168"/>
      <c r="AN76" s="168"/>
      <c r="AO76" s="168"/>
      <c r="AP76" s="168"/>
      <c r="AQ76" s="168"/>
    </row>
    <row r="77" spans="1:43" s="169" customFormat="1" ht="46.9" customHeight="1">
      <c r="A77" s="1086"/>
      <c r="B77" s="1088"/>
      <c r="C77" s="959" t="s">
        <v>183</v>
      </c>
      <c r="D77" s="962" t="s">
        <v>184</v>
      </c>
      <c r="E77" s="967" t="s">
        <v>586</v>
      </c>
      <c r="F77" s="970">
        <v>46</v>
      </c>
      <c r="G77" s="965" t="s">
        <v>1089</v>
      </c>
      <c r="H77" s="965" t="s">
        <v>185</v>
      </c>
      <c r="I77" s="965">
        <v>0</v>
      </c>
      <c r="J77" s="1018" t="s">
        <v>1092</v>
      </c>
      <c r="K77" s="381">
        <v>0.3</v>
      </c>
      <c r="L77" s="377" t="s">
        <v>22</v>
      </c>
      <c r="M77" s="378">
        <v>0.25</v>
      </c>
      <c r="N77" s="378">
        <v>0.5</v>
      </c>
      <c r="O77" s="378">
        <v>0.75</v>
      </c>
      <c r="P77" s="378">
        <v>1</v>
      </c>
      <c r="Q77" s="525">
        <f t="shared" ref="Q77:Q78" si="101">+SUM(M77:M77)*K77</f>
        <v>7.4999999999999997E-2</v>
      </c>
      <c r="R77" s="525">
        <f t="shared" ref="R77:R78" si="102">+SUM(N77:N77)*K77</f>
        <v>0.15</v>
      </c>
      <c r="S77" s="525">
        <f t="shared" ref="S77:S78" si="103">+SUM(O77:O77)*K77</f>
        <v>0.22499999999999998</v>
      </c>
      <c r="T77" s="525">
        <f t="shared" ref="T77:T78" si="104">+SUM(P77:P77)*K77</f>
        <v>0.3</v>
      </c>
      <c r="U77" s="53">
        <f t="shared" ref="U77:U78" si="105">+MAX(Q77:T77)</f>
        <v>0.3</v>
      </c>
      <c r="V77" s="513"/>
      <c r="W77" s="513"/>
      <c r="X77" s="513"/>
      <c r="Y77" s="513"/>
      <c r="Z77" s="515"/>
      <c r="AA77" s="515"/>
      <c r="AB77" s="1094"/>
      <c r="AC77" s="519"/>
      <c r="AD77" s="168"/>
      <c r="AE77" s="168"/>
      <c r="AF77" s="168"/>
      <c r="AG77" s="168"/>
      <c r="AH77" s="168"/>
      <c r="AI77" s="168"/>
      <c r="AJ77" s="168"/>
      <c r="AK77" s="168"/>
      <c r="AL77" s="168"/>
      <c r="AM77" s="168"/>
      <c r="AN77" s="168"/>
      <c r="AO77" s="168"/>
      <c r="AP77" s="168"/>
      <c r="AQ77" s="168"/>
    </row>
    <row r="78" spans="1:43" s="169" customFormat="1" ht="46.9" customHeight="1">
      <c r="A78" s="1086"/>
      <c r="B78" s="1088"/>
      <c r="C78" s="960"/>
      <c r="D78" s="963"/>
      <c r="E78" s="968"/>
      <c r="F78" s="971"/>
      <c r="G78" s="966"/>
      <c r="H78" s="966"/>
      <c r="I78" s="966"/>
      <c r="J78" s="1019"/>
      <c r="K78" s="381">
        <v>1</v>
      </c>
      <c r="L78" s="379" t="s">
        <v>23</v>
      </c>
      <c r="M78" s="380">
        <v>0</v>
      </c>
      <c r="N78" s="380">
        <v>0</v>
      </c>
      <c r="O78" s="380">
        <v>0</v>
      </c>
      <c r="P78" s="380">
        <v>0</v>
      </c>
      <c r="Q78" s="58">
        <f t="shared" si="101"/>
        <v>0</v>
      </c>
      <c r="R78" s="58">
        <f t="shared" si="102"/>
        <v>0</v>
      </c>
      <c r="S78" s="58">
        <f t="shared" si="103"/>
        <v>0</v>
      </c>
      <c r="T78" s="58">
        <f t="shared" si="104"/>
        <v>0</v>
      </c>
      <c r="U78" s="60">
        <f t="shared" si="105"/>
        <v>0</v>
      </c>
      <c r="V78" s="513"/>
      <c r="W78" s="513"/>
      <c r="X78" s="513"/>
      <c r="Y78" s="513"/>
      <c r="Z78" s="515"/>
      <c r="AA78" s="515"/>
      <c r="AB78" s="1094"/>
      <c r="AC78" s="519"/>
      <c r="AD78" s="168"/>
      <c r="AE78" s="168"/>
      <c r="AF78" s="168"/>
      <c r="AG78" s="168"/>
      <c r="AH78" s="168"/>
      <c r="AI78" s="168"/>
      <c r="AJ78" s="168"/>
      <c r="AK78" s="168"/>
      <c r="AL78" s="168"/>
      <c r="AM78" s="168"/>
      <c r="AN78" s="168"/>
      <c r="AO78" s="168"/>
      <c r="AP78" s="168"/>
      <c r="AQ78" s="168"/>
    </row>
    <row r="79" spans="1:43" s="169" customFormat="1" ht="53.45" customHeight="1">
      <c r="A79" s="1086"/>
      <c r="B79" s="1088"/>
      <c r="C79" s="960"/>
      <c r="D79" s="963"/>
      <c r="E79" s="968"/>
      <c r="F79" s="971"/>
      <c r="G79" s="967" t="s">
        <v>589</v>
      </c>
      <c r="H79" s="967" t="s">
        <v>185</v>
      </c>
      <c r="I79" s="984">
        <v>0</v>
      </c>
      <c r="J79" s="982" t="s">
        <v>992</v>
      </c>
      <c r="K79" s="381">
        <v>0.4</v>
      </c>
      <c r="L79" s="377" t="s">
        <v>22</v>
      </c>
      <c r="M79" s="378">
        <v>0.25</v>
      </c>
      <c r="N79" s="378">
        <v>0.5</v>
      </c>
      <c r="O79" s="378">
        <v>0.75</v>
      </c>
      <c r="P79" s="378">
        <v>1</v>
      </c>
      <c r="Q79" s="6">
        <f t="shared" si="0"/>
        <v>0.1</v>
      </c>
      <c r="R79" s="6">
        <f t="shared" si="1"/>
        <v>0.2</v>
      </c>
      <c r="S79" s="6">
        <f t="shared" si="2"/>
        <v>0.30000000000000004</v>
      </c>
      <c r="T79" s="6">
        <f t="shared" si="3"/>
        <v>0.4</v>
      </c>
      <c r="U79" s="53">
        <f t="shared" si="4"/>
        <v>0.4</v>
      </c>
      <c r="V79" s="675" t="e">
        <f>+Q80+Q82+Q84+#REF!</f>
        <v>#REF!</v>
      </c>
      <c r="W79" s="675" t="e">
        <f>+R80+R82+R84+#REF!</f>
        <v>#REF!</v>
      </c>
      <c r="X79" s="675" t="e">
        <f>+S80+S82+S84+#REF!</f>
        <v>#REF!</v>
      </c>
      <c r="Y79" s="675" t="e">
        <f>+T80+T82+T84+#REF!</f>
        <v>#REF!</v>
      </c>
      <c r="Z79" s="955" t="s">
        <v>186</v>
      </c>
      <c r="AA79" s="955" t="s">
        <v>186</v>
      </c>
      <c r="AB79" s="1094"/>
      <c r="AC79" s="168"/>
      <c r="AD79" s="168"/>
      <c r="AE79" s="168"/>
      <c r="AF79" s="168"/>
      <c r="AG79" s="168"/>
      <c r="AH79" s="168"/>
      <c r="AI79" s="168"/>
      <c r="AJ79" s="168"/>
      <c r="AK79" s="168"/>
      <c r="AL79" s="168"/>
      <c r="AM79" s="168"/>
      <c r="AN79" s="168"/>
      <c r="AO79" s="168"/>
      <c r="AP79" s="168"/>
      <c r="AQ79" s="168"/>
    </row>
    <row r="80" spans="1:43" s="169" customFormat="1" ht="37.15" customHeight="1">
      <c r="A80" s="1086"/>
      <c r="B80" s="1088"/>
      <c r="C80" s="960"/>
      <c r="D80" s="963"/>
      <c r="E80" s="968"/>
      <c r="F80" s="971"/>
      <c r="G80" s="968"/>
      <c r="H80" s="968"/>
      <c r="I80" s="985"/>
      <c r="J80" s="983"/>
      <c r="K80" s="382">
        <v>0.5</v>
      </c>
      <c r="L80" s="379" t="s">
        <v>23</v>
      </c>
      <c r="M80" s="380">
        <v>0</v>
      </c>
      <c r="N80" s="380">
        <v>0</v>
      </c>
      <c r="O80" s="380">
        <v>0</v>
      </c>
      <c r="P80" s="380">
        <v>0</v>
      </c>
      <c r="Q80" s="58">
        <f t="shared" si="0"/>
        <v>0</v>
      </c>
      <c r="R80" s="58">
        <f t="shared" si="1"/>
        <v>0</v>
      </c>
      <c r="S80" s="58">
        <f t="shared" si="2"/>
        <v>0</v>
      </c>
      <c r="T80" s="58">
        <f t="shared" si="3"/>
        <v>0</v>
      </c>
      <c r="U80" s="60">
        <f t="shared" si="4"/>
        <v>0</v>
      </c>
      <c r="V80" s="671"/>
      <c r="W80" s="671"/>
      <c r="X80" s="671"/>
      <c r="Y80" s="671"/>
      <c r="Z80" s="953"/>
      <c r="AA80" s="953"/>
      <c r="AB80" s="1094"/>
      <c r="AC80" s="168"/>
      <c r="AD80" s="168"/>
      <c r="AE80" s="168"/>
      <c r="AF80" s="168"/>
      <c r="AG80" s="168"/>
      <c r="AH80" s="168"/>
      <c r="AI80" s="168"/>
      <c r="AJ80" s="168"/>
      <c r="AK80" s="168"/>
      <c r="AL80" s="168"/>
      <c r="AM80" s="168"/>
      <c r="AN80" s="168"/>
      <c r="AO80" s="168"/>
      <c r="AP80" s="168"/>
      <c r="AQ80" s="168"/>
    </row>
    <row r="81" spans="1:43" s="169" customFormat="1" ht="37.15" customHeight="1">
      <c r="A81" s="1086"/>
      <c r="B81" s="1088"/>
      <c r="C81" s="960"/>
      <c r="D81" s="963"/>
      <c r="E81" s="968"/>
      <c r="F81" s="971"/>
      <c r="G81" s="968"/>
      <c r="H81" s="968"/>
      <c r="I81" s="985"/>
      <c r="J81" s="982" t="s">
        <v>587</v>
      </c>
      <c r="K81" s="381">
        <v>0.15</v>
      </c>
      <c r="L81" s="377" t="s">
        <v>22</v>
      </c>
      <c r="M81" s="378">
        <v>0.25</v>
      </c>
      <c r="N81" s="378">
        <v>0.5</v>
      </c>
      <c r="O81" s="378">
        <v>0.75</v>
      </c>
      <c r="P81" s="378">
        <v>1</v>
      </c>
      <c r="Q81" s="6">
        <f>+SUM(M81:M81)*K81</f>
        <v>3.7499999999999999E-2</v>
      </c>
      <c r="R81" s="6">
        <f t="shared" si="1"/>
        <v>7.4999999999999997E-2</v>
      </c>
      <c r="S81" s="6">
        <f t="shared" si="2"/>
        <v>0.11249999999999999</v>
      </c>
      <c r="T81" s="6">
        <f t="shared" si="3"/>
        <v>0.15</v>
      </c>
      <c r="U81" s="53">
        <f t="shared" si="4"/>
        <v>0.15</v>
      </c>
      <c r="V81" s="671"/>
      <c r="W81" s="671"/>
      <c r="X81" s="671"/>
      <c r="Y81" s="671"/>
      <c r="Z81" s="953"/>
      <c r="AA81" s="953"/>
      <c r="AB81" s="1094"/>
      <c r="AC81" s="168"/>
      <c r="AD81" s="168"/>
      <c r="AE81" s="168"/>
      <c r="AF81" s="168"/>
      <c r="AG81" s="168"/>
      <c r="AH81" s="168"/>
      <c r="AI81" s="168"/>
      <c r="AJ81" s="168"/>
      <c r="AK81" s="168"/>
      <c r="AL81" s="168"/>
      <c r="AM81" s="168"/>
      <c r="AN81" s="168"/>
      <c r="AO81" s="168"/>
      <c r="AP81" s="168"/>
      <c r="AQ81" s="168"/>
    </row>
    <row r="82" spans="1:43" s="169" customFormat="1" ht="37.15" customHeight="1">
      <c r="A82" s="1086"/>
      <c r="B82" s="1088"/>
      <c r="C82" s="960"/>
      <c r="D82" s="963"/>
      <c r="E82" s="968"/>
      <c r="F82" s="971"/>
      <c r="G82" s="968"/>
      <c r="H82" s="968"/>
      <c r="I82" s="985"/>
      <c r="J82" s="983"/>
      <c r="K82" s="382">
        <v>0.25</v>
      </c>
      <c r="L82" s="379" t="s">
        <v>23</v>
      </c>
      <c r="M82" s="380">
        <v>0</v>
      </c>
      <c r="N82" s="380">
        <v>0</v>
      </c>
      <c r="O82" s="380">
        <v>0</v>
      </c>
      <c r="P82" s="380">
        <v>0</v>
      </c>
      <c r="Q82" s="58">
        <f>+SUM(M82:M82)*K82</f>
        <v>0</v>
      </c>
      <c r="R82" s="58">
        <f t="shared" si="1"/>
        <v>0</v>
      </c>
      <c r="S82" s="58">
        <f t="shared" si="2"/>
        <v>0</v>
      </c>
      <c r="T82" s="58">
        <f t="shared" si="3"/>
        <v>0</v>
      </c>
      <c r="U82" s="60">
        <f t="shared" si="4"/>
        <v>0</v>
      </c>
      <c r="V82" s="671"/>
      <c r="W82" s="671"/>
      <c r="X82" s="671"/>
      <c r="Y82" s="671"/>
      <c r="Z82" s="953"/>
      <c r="AA82" s="953"/>
      <c r="AB82" s="1094"/>
      <c r="AC82" s="168"/>
      <c r="AD82" s="168"/>
      <c r="AE82" s="168"/>
      <c r="AF82" s="168"/>
      <c r="AG82" s="168"/>
      <c r="AH82" s="168"/>
      <c r="AI82" s="168"/>
      <c r="AJ82" s="168"/>
      <c r="AK82" s="168"/>
      <c r="AL82" s="168"/>
      <c r="AM82" s="168"/>
      <c r="AN82" s="168"/>
      <c r="AO82" s="168"/>
      <c r="AP82" s="168"/>
      <c r="AQ82" s="168"/>
    </row>
    <row r="83" spans="1:43" s="169" customFormat="1" ht="49.15" customHeight="1">
      <c r="A83" s="1086"/>
      <c r="B83" s="1088"/>
      <c r="C83" s="960"/>
      <c r="D83" s="963"/>
      <c r="E83" s="968"/>
      <c r="F83" s="971"/>
      <c r="G83" s="968"/>
      <c r="H83" s="968"/>
      <c r="I83" s="985"/>
      <c r="J83" s="982" t="s">
        <v>588</v>
      </c>
      <c r="K83" s="381">
        <v>0.15</v>
      </c>
      <c r="L83" s="377" t="s">
        <v>22</v>
      </c>
      <c r="M83" s="378">
        <v>0.25</v>
      </c>
      <c r="N83" s="378">
        <v>0.5</v>
      </c>
      <c r="O83" s="378">
        <v>0.75</v>
      </c>
      <c r="P83" s="378">
        <v>1</v>
      </c>
      <c r="Q83" s="6">
        <f t="shared" si="0"/>
        <v>3.7499999999999999E-2</v>
      </c>
      <c r="R83" s="6">
        <f t="shared" si="1"/>
        <v>7.4999999999999997E-2</v>
      </c>
      <c r="S83" s="6">
        <f t="shared" si="2"/>
        <v>0.11249999999999999</v>
      </c>
      <c r="T83" s="6">
        <f t="shared" si="3"/>
        <v>0.15</v>
      </c>
      <c r="U83" s="53">
        <f t="shared" si="4"/>
        <v>0.15</v>
      </c>
      <c r="V83" s="671"/>
      <c r="W83" s="671"/>
      <c r="X83" s="671"/>
      <c r="Y83" s="671"/>
      <c r="Z83" s="953"/>
      <c r="AA83" s="953"/>
      <c r="AB83" s="1094"/>
      <c r="AC83" s="168"/>
      <c r="AD83" s="168"/>
      <c r="AE83" s="168"/>
      <c r="AF83" s="168"/>
      <c r="AG83" s="168"/>
      <c r="AH83" s="168"/>
      <c r="AI83" s="168"/>
      <c r="AJ83" s="168"/>
      <c r="AK83" s="168"/>
      <c r="AL83" s="168"/>
      <c r="AM83" s="168"/>
      <c r="AN83" s="168"/>
      <c r="AO83" s="168"/>
      <c r="AP83" s="168"/>
      <c r="AQ83" s="168"/>
    </row>
    <row r="84" spans="1:43" s="169" customFormat="1" ht="46.9" customHeight="1">
      <c r="A84" s="1086"/>
      <c r="B84" s="1088"/>
      <c r="C84" s="960"/>
      <c r="D84" s="963"/>
      <c r="E84" s="969"/>
      <c r="F84" s="972"/>
      <c r="G84" s="968"/>
      <c r="H84" s="968"/>
      <c r="I84" s="985"/>
      <c r="J84" s="983"/>
      <c r="K84" s="382">
        <v>0.25</v>
      </c>
      <c r="L84" s="379" t="s">
        <v>23</v>
      </c>
      <c r="M84" s="380">
        <v>0</v>
      </c>
      <c r="N84" s="380">
        <v>0</v>
      </c>
      <c r="O84" s="380">
        <v>0</v>
      </c>
      <c r="P84" s="380">
        <v>0</v>
      </c>
      <c r="Q84" s="58">
        <f t="shared" si="0"/>
        <v>0</v>
      </c>
      <c r="R84" s="58">
        <f t="shared" si="1"/>
        <v>0</v>
      </c>
      <c r="S84" s="58">
        <f t="shared" si="2"/>
        <v>0</v>
      </c>
      <c r="T84" s="58">
        <f t="shared" si="3"/>
        <v>0</v>
      </c>
      <c r="U84" s="60">
        <f t="shared" si="4"/>
        <v>0</v>
      </c>
      <c r="V84" s="671"/>
      <c r="W84" s="671"/>
      <c r="X84" s="671"/>
      <c r="Y84" s="671"/>
      <c r="Z84" s="953"/>
      <c r="AA84" s="953"/>
      <c r="AB84" s="1094"/>
      <c r="AC84" s="168"/>
      <c r="AD84" s="168"/>
      <c r="AE84" s="168"/>
      <c r="AF84" s="168"/>
      <c r="AG84" s="168"/>
      <c r="AH84" s="168"/>
      <c r="AI84" s="168"/>
      <c r="AJ84" s="168"/>
      <c r="AK84" s="168"/>
      <c r="AL84" s="168"/>
      <c r="AM84" s="168"/>
      <c r="AN84" s="168"/>
      <c r="AO84" s="168"/>
      <c r="AP84" s="168"/>
      <c r="AQ84" s="168"/>
    </row>
    <row r="85" spans="1:43" s="169" customFormat="1" ht="46.15" customHeight="1">
      <c r="A85" s="1086"/>
      <c r="B85" s="1088"/>
      <c r="C85" s="960"/>
      <c r="D85" s="963"/>
      <c r="E85" s="1102" t="s">
        <v>1090</v>
      </c>
      <c r="F85" s="1105">
        <v>49</v>
      </c>
      <c r="G85" s="1106" t="s">
        <v>953</v>
      </c>
      <c r="H85" s="1106" t="s">
        <v>954</v>
      </c>
      <c r="I85" s="981">
        <v>0</v>
      </c>
      <c r="J85" s="1107" t="s">
        <v>955</v>
      </c>
      <c r="K85" s="177">
        <v>0.2</v>
      </c>
      <c r="L85" s="178" t="s">
        <v>22</v>
      </c>
      <c r="M85" s="179">
        <v>1</v>
      </c>
      <c r="N85" s="179">
        <v>1</v>
      </c>
      <c r="O85" s="179">
        <v>1</v>
      </c>
      <c r="P85" s="179">
        <v>1</v>
      </c>
      <c r="Q85" s="6">
        <f t="shared" ref="Q85" si="106">+SUM(M85:M85)*K85</f>
        <v>0.2</v>
      </c>
      <c r="R85" s="6">
        <f t="shared" ref="R85" si="107">+SUM(N85:N85)*K85</f>
        <v>0.2</v>
      </c>
      <c r="S85" s="6">
        <f t="shared" ref="S85:S137" si="108">+SUM(O85:O85)*K85</f>
        <v>0.2</v>
      </c>
      <c r="T85" s="6">
        <f t="shared" ref="T85:T137" si="109">+SUM(P85:P85)*K85</f>
        <v>0.2</v>
      </c>
      <c r="U85" s="53">
        <f t="shared" ref="U85:U138" si="110">+MAX(Q85:T85)</f>
        <v>0.2</v>
      </c>
      <c r="V85" s="341"/>
      <c r="W85" s="6"/>
      <c r="X85" s="6"/>
      <c r="Y85" s="6"/>
      <c r="Z85" s="1015"/>
      <c r="AA85" s="955" t="s">
        <v>1091</v>
      </c>
      <c r="AB85" s="1094"/>
      <c r="AC85" s="168"/>
      <c r="AD85" s="168"/>
      <c r="AE85" s="168"/>
      <c r="AF85" s="168"/>
      <c r="AG85" s="168"/>
      <c r="AH85" s="168"/>
      <c r="AI85" s="168"/>
      <c r="AJ85" s="168"/>
      <c r="AK85" s="168"/>
      <c r="AL85" s="168"/>
      <c r="AM85" s="168"/>
      <c r="AN85" s="168"/>
      <c r="AO85" s="168"/>
      <c r="AP85" s="168"/>
      <c r="AQ85" s="168"/>
    </row>
    <row r="86" spans="1:43" s="169" customFormat="1" ht="44.45" customHeight="1">
      <c r="A86" s="1086"/>
      <c r="B86" s="1088"/>
      <c r="C86" s="960"/>
      <c r="D86" s="963"/>
      <c r="E86" s="1103"/>
      <c r="F86" s="1105"/>
      <c r="G86" s="1106"/>
      <c r="H86" s="1106"/>
      <c r="I86" s="981"/>
      <c r="J86" s="1107"/>
      <c r="K86" s="180">
        <v>0.2</v>
      </c>
      <c r="L86" s="181" t="s">
        <v>23</v>
      </c>
      <c r="M86" s="182">
        <v>0</v>
      </c>
      <c r="N86" s="182">
        <v>0</v>
      </c>
      <c r="O86" s="182">
        <v>0</v>
      </c>
      <c r="P86" s="182">
        <v>0</v>
      </c>
      <c r="Q86" s="58">
        <f t="shared" ref="Q86" si="111">+SUM(M86:M86)*K86</f>
        <v>0</v>
      </c>
      <c r="R86" s="58">
        <f t="shared" ref="R86:R88" si="112">+SUM(N86:N86)*K86</f>
        <v>0</v>
      </c>
      <c r="S86" s="58">
        <f t="shared" ref="S86:S88" si="113">+SUM(O86:O86)*K86</f>
        <v>0</v>
      </c>
      <c r="T86" s="58">
        <f t="shared" ref="T86:T88" si="114">+SUM(P86:P86)*K86</f>
        <v>0</v>
      </c>
      <c r="U86" s="60">
        <f t="shared" ref="U86" si="115">+MAX(Q86:T86)</f>
        <v>0</v>
      </c>
      <c r="V86" s="341"/>
      <c r="W86" s="6"/>
      <c r="X86" s="6"/>
      <c r="Y86" s="6"/>
      <c r="Z86" s="1015"/>
      <c r="AA86" s="956"/>
      <c r="AB86" s="1094"/>
      <c r="AC86" s="168"/>
      <c r="AD86" s="168"/>
      <c r="AE86" s="168"/>
      <c r="AF86" s="168"/>
      <c r="AG86" s="168"/>
      <c r="AH86" s="168"/>
      <c r="AI86" s="168"/>
      <c r="AJ86" s="168"/>
      <c r="AK86" s="168"/>
      <c r="AL86" s="168"/>
      <c r="AM86" s="168"/>
      <c r="AN86" s="168"/>
      <c r="AO86" s="168"/>
      <c r="AP86" s="168"/>
      <c r="AQ86" s="168"/>
    </row>
    <row r="87" spans="1:43" s="169" customFormat="1" ht="37.9" customHeight="1">
      <c r="A87" s="1086"/>
      <c r="B87" s="1088"/>
      <c r="C87" s="960"/>
      <c r="D87" s="963"/>
      <c r="E87" s="1103"/>
      <c r="F87" s="1105"/>
      <c r="G87" s="1108" t="s">
        <v>956</v>
      </c>
      <c r="H87" s="1108" t="s">
        <v>957</v>
      </c>
      <c r="I87" s="981">
        <v>0</v>
      </c>
      <c r="J87" s="1107" t="s">
        <v>958</v>
      </c>
      <c r="K87" s="500">
        <v>0.5</v>
      </c>
      <c r="L87" s="178" t="s">
        <v>22</v>
      </c>
      <c r="M87" s="499">
        <v>0</v>
      </c>
      <c r="N87" s="499">
        <v>0.2</v>
      </c>
      <c r="O87" s="499">
        <v>0.6</v>
      </c>
      <c r="P87" s="499">
        <v>1</v>
      </c>
      <c r="Q87" s="394">
        <v>0</v>
      </c>
      <c r="R87" s="394">
        <f t="shared" si="112"/>
        <v>0.1</v>
      </c>
      <c r="S87" s="394">
        <f t="shared" si="113"/>
        <v>0.3</v>
      </c>
      <c r="T87" s="394">
        <f t="shared" si="114"/>
        <v>0.5</v>
      </c>
      <c r="U87" s="395"/>
      <c r="V87" s="341"/>
      <c r="W87" s="6"/>
      <c r="X87" s="6"/>
      <c r="Y87" s="6"/>
      <c r="Z87" s="1015"/>
      <c r="AA87" s="956"/>
      <c r="AB87" s="1094"/>
      <c r="AC87" s="168"/>
      <c r="AD87" s="168"/>
      <c r="AE87" s="168"/>
      <c r="AF87" s="168"/>
      <c r="AG87" s="168"/>
      <c r="AH87" s="168"/>
      <c r="AI87" s="168"/>
      <c r="AJ87" s="168"/>
      <c r="AK87" s="168"/>
      <c r="AL87" s="168"/>
      <c r="AM87" s="168"/>
      <c r="AN87" s="168"/>
      <c r="AO87" s="168"/>
      <c r="AP87" s="168"/>
      <c r="AQ87" s="168"/>
    </row>
    <row r="88" spans="1:43" s="169" customFormat="1" ht="46.15" customHeight="1">
      <c r="A88" s="1086"/>
      <c r="B88" s="1088"/>
      <c r="C88" s="960"/>
      <c r="D88" s="963"/>
      <c r="E88" s="1103"/>
      <c r="F88" s="1105"/>
      <c r="G88" s="1109"/>
      <c r="H88" s="1109"/>
      <c r="I88" s="981"/>
      <c r="J88" s="1107"/>
      <c r="K88" s="180">
        <v>0.5</v>
      </c>
      <c r="L88" s="181" t="s">
        <v>23</v>
      </c>
      <c r="M88" s="182">
        <v>0</v>
      </c>
      <c r="N88" s="182">
        <v>0</v>
      </c>
      <c r="O88" s="182">
        <v>0</v>
      </c>
      <c r="P88" s="182">
        <v>0</v>
      </c>
      <c r="Q88" s="58">
        <v>0</v>
      </c>
      <c r="R88" s="58">
        <f t="shared" si="112"/>
        <v>0</v>
      </c>
      <c r="S88" s="58">
        <f t="shared" si="113"/>
        <v>0</v>
      </c>
      <c r="T88" s="58">
        <f t="shared" si="114"/>
        <v>0</v>
      </c>
      <c r="U88" s="60"/>
      <c r="V88" s="341"/>
      <c r="W88" s="6"/>
      <c r="X88" s="6"/>
      <c r="Y88" s="6"/>
      <c r="Z88" s="1015"/>
      <c r="AA88" s="956"/>
      <c r="AB88" s="1094"/>
      <c r="AC88" s="168"/>
      <c r="AD88" s="168"/>
      <c r="AE88" s="168"/>
      <c r="AF88" s="168"/>
      <c r="AG88" s="168"/>
      <c r="AH88" s="168"/>
      <c r="AI88" s="168"/>
      <c r="AJ88" s="168"/>
      <c r="AK88" s="168"/>
      <c r="AL88" s="168"/>
      <c r="AM88" s="168"/>
      <c r="AN88" s="168"/>
      <c r="AO88" s="168"/>
      <c r="AP88" s="168"/>
      <c r="AQ88" s="168"/>
    </row>
    <row r="89" spans="1:43" s="169" customFormat="1" ht="63.6" customHeight="1">
      <c r="A89" s="1086"/>
      <c r="B89" s="1088"/>
      <c r="C89" s="960"/>
      <c r="D89" s="963"/>
      <c r="E89" s="1103"/>
      <c r="F89" s="1105"/>
      <c r="G89" s="1106" t="s">
        <v>959</v>
      </c>
      <c r="H89" s="1106" t="s">
        <v>961</v>
      </c>
      <c r="I89" s="981">
        <v>0</v>
      </c>
      <c r="J89" s="1012" t="s">
        <v>960</v>
      </c>
      <c r="K89" s="177">
        <v>0.3</v>
      </c>
      <c r="L89" s="178" t="s">
        <v>22</v>
      </c>
      <c r="M89" s="179">
        <v>0</v>
      </c>
      <c r="N89" s="179">
        <v>0.2</v>
      </c>
      <c r="O89" s="179">
        <v>0.6</v>
      </c>
      <c r="P89" s="179">
        <v>1</v>
      </c>
      <c r="Q89" s="6">
        <f t="shared" ref="Q89:Q131" si="116">+SUM(M89:M89)*K89</f>
        <v>0</v>
      </c>
      <c r="R89" s="6">
        <f t="shared" ref="R89:R130" si="117">+SUM(N89:N89)*K89</f>
        <v>0.06</v>
      </c>
      <c r="S89" s="6">
        <f t="shared" si="108"/>
        <v>0.18</v>
      </c>
      <c r="T89" s="6">
        <f t="shared" si="109"/>
        <v>0.3</v>
      </c>
      <c r="U89" s="53">
        <f t="shared" si="110"/>
        <v>0.3</v>
      </c>
      <c r="V89" s="675">
        <f>+Q90</f>
        <v>0</v>
      </c>
      <c r="W89" s="813">
        <f>+R90</f>
        <v>0</v>
      </c>
      <c r="X89" s="813">
        <f>+S90</f>
        <v>0</v>
      </c>
      <c r="Y89" s="813">
        <f>+T90</f>
        <v>0</v>
      </c>
      <c r="Z89" s="1015"/>
      <c r="AA89" s="956"/>
      <c r="AB89" s="1094"/>
      <c r="AC89" s="168"/>
      <c r="AD89" s="168"/>
      <c r="AE89" s="168"/>
      <c r="AF89" s="168"/>
      <c r="AG89" s="168"/>
      <c r="AH89" s="168"/>
      <c r="AI89" s="168"/>
      <c r="AJ89" s="168"/>
      <c r="AK89" s="168"/>
      <c r="AL89" s="168"/>
      <c r="AM89" s="168"/>
      <c r="AN89" s="168"/>
      <c r="AO89" s="168"/>
      <c r="AP89" s="168"/>
      <c r="AQ89" s="168"/>
    </row>
    <row r="90" spans="1:43" s="169" customFormat="1" ht="57" customHeight="1">
      <c r="A90" s="1086"/>
      <c r="B90" s="1088"/>
      <c r="C90" s="961"/>
      <c r="D90" s="964"/>
      <c r="E90" s="1104"/>
      <c r="F90" s="1105"/>
      <c r="G90" s="1106"/>
      <c r="H90" s="1106"/>
      <c r="I90" s="981"/>
      <c r="J90" s="1012"/>
      <c r="K90" s="180">
        <v>0.3</v>
      </c>
      <c r="L90" s="181" t="s">
        <v>23</v>
      </c>
      <c r="M90" s="182">
        <v>0</v>
      </c>
      <c r="N90" s="182">
        <v>0</v>
      </c>
      <c r="O90" s="182">
        <v>0</v>
      </c>
      <c r="P90" s="182">
        <v>0</v>
      </c>
      <c r="Q90" s="58">
        <f t="shared" si="116"/>
        <v>0</v>
      </c>
      <c r="R90" s="58">
        <f t="shared" si="117"/>
        <v>0</v>
      </c>
      <c r="S90" s="58">
        <f t="shared" si="108"/>
        <v>0</v>
      </c>
      <c r="T90" s="58">
        <f t="shared" si="109"/>
        <v>0</v>
      </c>
      <c r="U90" s="60">
        <f t="shared" si="110"/>
        <v>0</v>
      </c>
      <c r="V90" s="672"/>
      <c r="W90" s="813"/>
      <c r="X90" s="813"/>
      <c r="Y90" s="813"/>
      <c r="Z90" s="1015"/>
      <c r="AA90" s="957"/>
      <c r="AB90" s="1094"/>
      <c r="AC90" s="168"/>
      <c r="AD90" s="168"/>
      <c r="AE90" s="168"/>
      <c r="AF90" s="168"/>
      <c r="AG90" s="168"/>
      <c r="AH90" s="168"/>
      <c r="AI90" s="168"/>
      <c r="AJ90" s="168"/>
      <c r="AK90" s="168"/>
      <c r="AL90" s="168"/>
      <c r="AM90" s="168"/>
      <c r="AN90" s="168"/>
      <c r="AO90" s="168"/>
      <c r="AP90" s="168"/>
      <c r="AQ90" s="168"/>
    </row>
    <row r="91" spans="1:43" s="169" customFormat="1" ht="49.9" customHeight="1">
      <c r="A91" s="1086"/>
      <c r="B91" s="1088"/>
      <c r="C91" s="959" t="s">
        <v>187</v>
      </c>
      <c r="D91" s="962" t="s">
        <v>188</v>
      </c>
      <c r="E91" s="1008" t="s">
        <v>1094</v>
      </c>
      <c r="F91" s="1009">
        <v>50</v>
      </c>
      <c r="G91" s="1008" t="s">
        <v>692</v>
      </c>
      <c r="H91" s="1010" t="s">
        <v>693</v>
      </c>
      <c r="I91" s="1010"/>
      <c r="J91" s="1011" t="s">
        <v>714</v>
      </c>
      <c r="K91" s="177">
        <v>0.2</v>
      </c>
      <c r="L91" s="178" t="s">
        <v>22</v>
      </c>
      <c r="M91" s="179">
        <v>0</v>
      </c>
      <c r="N91" s="179">
        <v>0</v>
      </c>
      <c r="O91" s="179">
        <v>0</v>
      </c>
      <c r="P91" s="179">
        <v>0</v>
      </c>
      <c r="Q91" s="6">
        <f t="shared" si="116"/>
        <v>0</v>
      </c>
      <c r="R91" s="6">
        <f t="shared" si="117"/>
        <v>0</v>
      </c>
      <c r="S91" s="6">
        <f t="shared" si="108"/>
        <v>0</v>
      </c>
      <c r="T91" s="6">
        <f t="shared" si="109"/>
        <v>0</v>
      </c>
      <c r="U91" s="53">
        <f t="shared" si="110"/>
        <v>0</v>
      </c>
      <c r="V91" s="675">
        <f>+Q92+Q98+Q100</f>
        <v>0</v>
      </c>
      <c r="W91" s="675">
        <f>+R92+R98+R100</f>
        <v>0</v>
      </c>
      <c r="X91" s="675">
        <f>+S92+S98+S100</f>
        <v>0</v>
      </c>
      <c r="Y91" s="675">
        <f>+T92+T98+T100</f>
        <v>0</v>
      </c>
      <c r="Z91" s="1015"/>
      <c r="AA91" s="955" t="s">
        <v>189</v>
      </c>
      <c r="AB91" s="1094"/>
      <c r="AC91" s="168"/>
      <c r="AD91" s="168"/>
      <c r="AE91" s="168"/>
      <c r="AF91" s="168"/>
      <c r="AG91" s="168"/>
      <c r="AH91" s="168"/>
      <c r="AI91" s="168"/>
      <c r="AJ91" s="168"/>
      <c r="AK91" s="168"/>
      <c r="AL91" s="168"/>
      <c r="AM91" s="168"/>
      <c r="AN91" s="168"/>
      <c r="AO91" s="168"/>
      <c r="AP91" s="168"/>
      <c r="AQ91" s="168"/>
    </row>
    <row r="92" spans="1:43" s="169" customFormat="1" ht="53.45" customHeight="1">
      <c r="A92" s="1086"/>
      <c r="B92" s="1088"/>
      <c r="C92" s="960"/>
      <c r="D92" s="963"/>
      <c r="E92" s="1008"/>
      <c r="F92" s="1009"/>
      <c r="G92" s="1008"/>
      <c r="H92" s="1010"/>
      <c r="I92" s="1010"/>
      <c r="J92" s="1011"/>
      <c r="K92" s="180">
        <v>0</v>
      </c>
      <c r="L92" s="181" t="s">
        <v>23</v>
      </c>
      <c r="M92" s="182">
        <v>0</v>
      </c>
      <c r="N92" s="182">
        <v>0</v>
      </c>
      <c r="O92" s="182">
        <v>0</v>
      </c>
      <c r="P92" s="182">
        <v>0</v>
      </c>
      <c r="Q92" s="58">
        <f t="shared" si="116"/>
        <v>0</v>
      </c>
      <c r="R92" s="58">
        <f t="shared" si="117"/>
        <v>0</v>
      </c>
      <c r="S92" s="58">
        <f t="shared" si="108"/>
        <v>0</v>
      </c>
      <c r="T92" s="58">
        <f t="shared" si="109"/>
        <v>0</v>
      </c>
      <c r="U92" s="60">
        <f t="shared" si="110"/>
        <v>0</v>
      </c>
      <c r="V92" s="671"/>
      <c r="W92" s="671"/>
      <c r="X92" s="671"/>
      <c r="Y92" s="671"/>
      <c r="Z92" s="1015"/>
      <c r="AA92" s="956"/>
      <c r="AB92" s="1094"/>
      <c r="AC92" s="168"/>
      <c r="AD92" s="168"/>
      <c r="AE92" s="168"/>
      <c r="AF92" s="168"/>
      <c r="AG92" s="168"/>
      <c r="AH92" s="168"/>
      <c r="AI92" s="168"/>
      <c r="AJ92" s="168"/>
      <c r="AK92" s="168"/>
      <c r="AL92" s="168"/>
      <c r="AM92" s="168"/>
      <c r="AN92" s="168"/>
      <c r="AO92" s="168"/>
      <c r="AP92" s="168"/>
      <c r="AQ92" s="168"/>
    </row>
    <row r="93" spans="1:43" s="169" customFormat="1" ht="53.45" customHeight="1">
      <c r="A93" s="1086"/>
      <c r="B93" s="1088"/>
      <c r="C93" s="960"/>
      <c r="D93" s="963"/>
      <c r="E93" s="1008"/>
      <c r="F93" s="1009"/>
      <c r="G93" s="1008"/>
      <c r="H93" s="1010" t="s">
        <v>694</v>
      </c>
      <c r="I93" s="1010"/>
      <c r="J93" s="1011" t="s">
        <v>713</v>
      </c>
      <c r="K93" s="177">
        <v>0.2</v>
      </c>
      <c r="L93" s="178" t="s">
        <v>22</v>
      </c>
      <c r="M93" s="179">
        <v>0</v>
      </c>
      <c r="N93" s="179">
        <v>0</v>
      </c>
      <c r="O93" s="179">
        <v>0</v>
      </c>
      <c r="P93" s="179">
        <v>0</v>
      </c>
      <c r="Q93" s="6">
        <f t="shared" ref="Q93" si="118">+SUM(M93:M93)*K93</f>
        <v>0</v>
      </c>
      <c r="R93" s="6">
        <f t="shared" ref="R93" si="119">+SUM(N93:N93)*K93</f>
        <v>0</v>
      </c>
      <c r="S93" s="6">
        <f t="shared" si="108"/>
        <v>0</v>
      </c>
      <c r="T93" s="6">
        <f t="shared" si="109"/>
        <v>0</v>
      </c>
      <c r="U93" s="53">
        <f t="shared" si="110"/>
        <v>0</v>
      </c>
      <c r="V93" s="671"/>
      <c r="W93" s="671"/>
      <c r="X93" s="671"/>
      <c r="Y93" s="671"/>
      <c r="Z93" s="1015"/>
      <c r="AA93" s="956"/>
      <c r="AB93" s="1094"/>
      <c r="AC93" s="168"/>
      <c r="AD93" s="168"/>
      <c r="AE93" s="168"/>
      <c r="AF93" s="168"/>
      <c r="AG93" s="168"/>
      <c r="AH93" s="168"/>
      <c r="AI93" s="168"/>
      <c r="AJ93" s="168"/>
      <c r="AK93" s="168"/>
      <c r="AL93" s="168"/>
      <c r="AM93" s="168"/>
      <c r="AN93" s="168"/>
      <c r="AO93" s="168"/>
      <c r="AP93" s="168"/>
      <c r="AQ93" s="168"/>
    </row>
    <row r="94" spans="1:43" s="169" customFormat="1" ht="53.45" customHeight="1">
      <c r="A94" s="1086"/>
      <c r="B94" s="1088"/>
      <c r="C94" s="960"/>
      <c r="D94" s="963"/>
      <c r="E94" s="1008"/>
      <c r="F94" s="1009"/>
      <c r="G94" s="1008"/>
      <c r="H94" s="1010"/>
      <c r="I94" s="1010"/>
      <c r="J94" s="1011"/>
      <c r="K94" s="180">
        <v>0</v>
      </c>
      <c r="L94" s="181" t="s">
        <v>23</v>
      </c>
      <c r="M94" s="182">
        <v>0</v>
      </c>
      <c r="N94" s="182">
        <v>0</v>
      </c>
      <c r="O94" s="182">
        <v>0</v>
      </c>
      <c r="P94" s="182">
        <v>0</v>
      </c>
      <c r="Q94" s="58">
        <f t="shared" ref="Q94" si="120">+SUM(M94:M94)*K94</f>
        <v>0</v>
      </c>
      <c r="R94" s="58">
        <f t="shared" ref="R94" si="121">+SUM(N94:N94)*K94</f>
        <v>0</v>
      </c>
      <c r="S94" s="58">
        <f t="shared" ref="S94:S95" si="122">+SUM(O94:O94)*K94</f>
        <v>0</v>
      </c>
      <c r="T94" s="58">
        <f t="shared" ref="T94:T95" si="123">+SUM(P94:P94)*K94</f>
        <v>0</v>
      </c>
      <c r="U94" s="60">
        <f t="shared" ref="U94:U95" si="124">+MAX(Q94:T94)</f>
        <v>0</v>
      </c>
      <c r="V94" s="671"/>
      <c r="W94" s="671"/>
      <c r="X94" s="671"/>
      <c r="Y94" s="671"/>
      <c r="Z94" s="1015"/>
      <c r="AA94" s="956"/>
      <c r="AB94" s="1094"/>
      <c r="AC94" s="168"/>
      <c r="AD94" s="168"/>
      <c r="AE94" s="168"/>
      <c r="AF94" s="168"/>
      <c r="AG94" s="168"/>
      <c r="AH94" s="168"/>
      <c r="AI94" s="168"/>
      <c r="AJ94" s="168"/>
      <c r="AK94" s="168"/>
      <c r="AL94" s="168"/>
      <c r="AM94" s="168"/>
      <c r="AN94" s="168"/>
      <c r="AO94" s="168"/>
      <c r="AP94" s="168"/>
      <c r="AQ94" s="168"/>
    </row>
    <row r="95" spans="1:43" s="169" customFormat="1" ht="53.45" customHeight="1">
      <c r="A95" s="1086"/>
      <c r="B95" s="1088"/>
      <c r="C95" s="960"/>
      <c r="D95" s="963"/>
      <c r="E95" s="1008"/>
      <c r="F95" s="1009"/>
      <c r="G95" s="1008"/>
      <c r="H95" s="1010" t="s">
        <v>695</v>
      </c>
      <c r="I95" s="1010"/>
      <c r="J95" s="1011" t="s">
        <v>715</v>
      </c>
      <c r="K95" s="177">
        <v>0.2</v>
      </c>
      <c r="L95" s="178" t="s">
        <v>22</v>
      </c>
      <c r="M95" s="179">
        <v>0</v>
      </c>
      <c r="N95" s="179">
        <v>0</v>
      </c>
      <c r="O95" s="179">
        <v>0</v>
      </c>
      <c r="P95" s="179">
        <v>0</v>
      </c>
      <c r="Q95" s="6">
        <f t="shared" ref="Q95" si="125">+SUM(M95:M95)*K95</f>
        <v>0</v>
      </c>
      <c r="R95" s="6">
        <f t="shared" ref="R95" si="126">+SUM(N95:N95)*K95</f>
        <v>0</v>
      </c>
      <c r="S95" s="6">
        <f t="shared" si="122"/>
        <v>0</v>
      </c>
      <c r="T95" s="6">
        <f t="shared" si="123"/>
        <v>0</v>
      </c>
      <c r="U95" s="53">
        <f t="shared" si="124"/>
        <v>0</v>
      </c>
      <c r="V95" s="671"/>
      <c r="W95" s="671"/>
      <c r="X95" s="671"/>
      <c r="Y95" s="671"/>
      <c r="Z95" s="1015"/>
      <c r="AA95" s="956"/>
      <c r="AB95" s="1094"/>
      <c r="AC95" s="168"/>
      <c r="AD95" s="168"/>
      <c r="AE95" s="168"/>
      <c r="AF95" s="168"/>
      <c r="AG95" s="168"/>
      <c r="AH95" s="168"/>
      <c r="AI95" s="168"/>
      <c r="AJ95" s="168"/>
      <c r="AK95" s="168"/>
      <c r="AL95" s="168"/>
      <c r="AM95" s="168"/>
      <c r="AN95" s="168"/>
      <c r="AO95" s="168"/>
      <c r="AP95" s="168"/>
      <c r="AQ95" s="168"/>
    </row>
    <row r="96" spans="1:43" s="169" customFormat="1" ht="53.45" customHeight="1">
      <c r="A96" s="1086"/>
      <c r="B96" s="1088"/>
      <c r="C96" s="960"/>
      <c r="D96" s="963"/>
      <c r="E96" s="1008"/>
      <c r="F96" s="1009"/>
      <c r="G96" s="1008"/>
      <c r="H96" s="1010"/>
      <c r="I96" s="1010"/>
      <c r="J96" s="1011"/>
      <c r="K96" s="180">
        <v>0</v>
      </c>
      <c r="L96" s="181" t="s">
        <v>23</v>
      </c>
      <c r="M96" s="182">
        <v>0</v>
      </c>
      <c r="N96" s="182">
        <v>0</v>
      </c>
      <c r="O96" s="182">
        <v>0</v>
      </c>
      <c r="P96" s="182">
        <v>0</v>
      </c>
      <c r="Q96" s="58">
        <f t="shared" ref="Q96" si="127">+SUM(M96:M96)*K96</f>
        <v>0</v>
      </c>
      <c r="R96" s="58">
        <f t="shared" ref="R96" si="128">+SUM(N96:N96)*K96</f>
        <v>0</v>
      </c>
      <c r="S96" s="58">
        <f t="shared" ref="S96" si="129">+SUM(O96:O96)*K96</f>
        <v>0</v>
      </c>
      <c r="T96" s="58">
        <f t="shared" ref="T96" si="130">+SUM(P96:P96)*K96</f>
        <v>0</v>
      </c>
      <c r="U96" s="60">
        <f t="shared" ref="U96" si="131">+MAX(Q96:T96)</f>
        <v>0</v>
      </c>
      <c r="V96" s="671"/>
      <c r="W96" s="671"/>
      <c r="X96" s="671"/>
      <c r="Y96" s="671"/>
      <c r="Z96" s="1015"/>
      <c r="AA96" s="956"/>
      <c r="AB96" s="1094"/>
      <c r="AC96" s="168"/>
      <c r="AD96" s="168"/>
      <c r="AE96" s="168"/>
      <c r="AF96" s="168"/>
      <c r="AG96" s="168"/>
      <c r="AH96" s="168"/>
      <c r="AI96" s="168"/>
      <c r="AJ96" s="168"/>
      <c r="AK96" s="168"/>
      <c r="AL96" s="168"/>
      <c r="AM96" s="168"/>
      <c r="AN96" s="168"/>
      <c r="AO96" s="168"/>
      <c r="AP96" s="168"/>
      <c r="AQ96" s="168"/>
    </row>
    <row r="97" spans="1:43" s="169" customFormat="1" ht="53.45" customHeight="1">
      <c r="A97" s="1086"/>
      <c r="B97" s="1088"/>
      <c r="C97" s="960"/>
      <c r="D97" s="963"/>
      <c r="E97" s="1008"/>
      <c r="F97" s="1009"/>
      <c r="G97" s="1008"/>
      <c r="H97" s="1010" t="s">
        <v>696</v>
      </c>
      <c r="I97" s="1010"/>
      <c r="J97" s="1011" t="s">
        <v>716</v>
      </c>
      <c r="K97" s="177">
        <v>0.2</v>
      </c>
      <c r="L97" s="178" t="s">
        <v>22</v>
      </c>
      <c r="M97" s="179">
        <v>0</v>
      </c>
      <c r="N97" s="179">
        <v>0</v>
      </c>
      <c r="O97" s="179">
        <v>0</v>
      </c>
      <c r="P97" s="179">
        <v>0</v>
      </c>
      <c r="Q97" s="6">
        <f t="shared" si="116"/>
        <v>0</v>
      </c>
      <c r="R97" s="6">
        <f t="shared" si="117"/>
        <v>0</v>
      </c>
      <c r="S97" s="6">
        <f t="shared" si="108"/>
        <v>0</v>
      </c>
      <c r="T97" s="6">
        <f t="shared" si="109"/>
        <v>0</v>
      </c>
      <c r="U97" s="53">
        <f t="shared" si="110"/>
        <v>0</v>
      </c>
      <c r="V97" s="671"/>
      <c r="W97" s="671"/>
      <c r="X97" s="671"/>
      <c r="Y97" s="671"/>
      <c r="Z97" s="1015"/>
      <c r="AA97" s="956"/>
      <c r="AB97" s="1094"/>
      <c r="AC97" s="168"/>
      <c r="AD97" s="168"/>
      <c r="AE97" s="168"/>
      <c r="AF97" s="168"/>
      <c r="AG97" s="168"/>
      <c r="AH97" s="168"/>
      <c r="AI97" s="168"/>
      <c r="AJ97" s="168"/>
      <c r="AK97" s="168"/>
      <c r="AL97" s="168"/>
      <c r="AM97" s="168"/>
      <c r="AN97" s="168"/>
      <c r="AO97" s="168"/>
      <c r="AP97" s="168"/>
      <c r="AQ97" s="168"/>
    </row>
    <row r="98" spans="1:43" s="169" customFormat="1" ht="45.6" customHeight="1">
      <c r="A98" s="1086"/>
      <c r="B98" s="1088"/>
      <c r="C98" s="960"/>
      <c r="D98" s="963"/>
      <c r="E98" s="1008"/>
      <c r="F98" s="1009"/>
      <c r="G98" s="1008"/>
      <c r="H98" s="1010"/>
      <c r="I98" s="1010"/>
      <c r="J98" s="1011"/>
      <c r="K98" s="180">
        <v>0</v>
      </c>
      <c r="L98" s="181" t="s">
        <v>23</v>
      </c>
      <c r="M98" s="182">
        <v>0</v>
      </c>
      <c r="N98" s="182">
        <v>0</v>
      </c>
      <c r="O98" s="182">
        <v>0</v>
      </c>
      <c r="P98" s="182">
        <v>0</v>
      </c>
      <c r="Q98" s="58">
        <f t="shared" si="116"/>
        <v>0</v>
      </c>
      <c r="R98" s="58">
        <f t="shared" si="117"/>
        <v>0</v>
      </c>
      <c r="S98" s="58">
        <f t="shared" si="108"/>
        <v>0</v>
      </c>
      <c r="T98" s="58">
        <f t="shared" si="109"/>
        <v>0</v>
      </c>
      <c r="U98" s="60">
        <f t="shared" si="110"/>
        <v>0</v>
      </c>
      <c r="V98" s="671"/>
      <c r="W98" s="671"/>
      <c r="X98" s="671"/>
      <c r="Y98" s="671"/>
      <c r="Z98" s="1015"/>
      <c r="AA98" s="956"/>
      <c r="AB98" s="1094"/>
      <c r="AC98" s="168"/>
      <c r="AD98" s="168"/>
      <c r="AE98" s="168"/>
      <c r="AF98" s="168"/>
      <c r="AG98" s="168"/>
      <c r="AH98" s="168"/>
      <c r="AI98" s="168"/>
      <c r="AJ98" s="168"/>
      <c r="AK98" s="168"/>
      <c r="AL98" s="168"/>
      <c r="AM98" s="168"/>
      <c r="AN98" s="168"/>
      <c r="AO98" s="168"/>
      <c r="AP98" s="168"/>
      <c r="AQ98" s="168"/>
    </row>
    <row r="99" spans="1:43" s="169" customFormat="1" ht="53.45" customHeight="1">
      <c r="A99" s="1086"/>
      <c r="B99" s="1088"/>
      <c r="C99" s="960"/>
      <c r="D99" s="963"/>
      <c r="E99" s="1008"/>
      <c r="F99" s="1009"/>
      <c r="G99" s="1008"/>
      <c r="H99" s="1010" t="s">
        <v>697</v>
      </c>
      <c r="I99" s="1010"/>
      <c r="J99" s="1011" t="s">
        <v>717</v>
      </c>
      <c r="K99" s="177">
        <v>0.2</v>
      </c>
      <c r="L99" s="178" t="s">
        <v>22</v>
      </c>
      <c r="M99" s="179">
        <v>0</v>
      </c>
      <c r="N99" s="179">
        <v>0</v>
      </c>
      <c r="O99" s="179">
        <v>0</v>
      </c>
      <c r="P99" s="179">
        <v>0</v>
      </c>
      <c r="Q99" s="6">
        <f t="shared" si="116"/>
        <v>0</v>
      </c>
      <c r="R99" s="6">
        <f t="shared" si="117"/>
        <v>0</v>
      </c>
      <c r="S99" s="6">
        <f t="shared" si="108"/>
        <v>0</v>
      </c>
      <c r="T99" s="6">
        <f t="shared" si="109"/>
        <v>0</v>
      </c>
      <c r="U99" s="53">
        <f t="shared" si="110"/>
        <v>0</v>
      </c>
      <c r="V99" s="671"/>
      <c r="W99" s="671"/>
      <c r="X99" s="671"/>
      <c r="Y99" s="671"/>
      <c r="Z99" s="1015"/>
      <c r="AA99" s="956"/>
      <c r="AB99" s="1094"/>
      <c r="AC99" s="168"/>
      <c r="AD99" s="168"/>
      <c r="AE99" s="168"/>
      <c r="AF99" s="168"/>
      <c r="AG99" s="168"/>
      <c r="AH99" s="168"/>
      <c r="AI99" s="168"/>
      <c r="AJ99" s="168"/>
      <c r="AK99" s="168"/>
      <c r="AL99" s="168"/>
      <c r="AM99" s="168"/>
      <c r="AN99" s="168"/>
      <c r="AO99" s="168"/>
      <c r="AP99" s="168"/>
      <c r="AQ99" s="168"/>
    </row>
    <row r="100" spans="1:43" s="169" customFormat="1" ht="41.45" customHeight="1">
      <c r="A100" s="1086"/>
      <c r="B100" s="1088"/>
      <c r="C100" s="960"/>
      <c r="D100" s="963"/>
      <c r="E100" s="1008"/>
      <c r="F100" s="1009"/>
      <c r="G100" s="1008"/>
      <c r="H100" s="1010"/>
      <c r="I100" s="1010"/>
      <c r="J100" s="1011"/>
      <c r="K100" s="180">
        <v>0</v>
      </c>
      <c r="L100" s="181" t="s">
        <v>23</v>
      </c>
      <c r="M100" s="182">
        <v>0</v>
      </c>
      <c r="N100" s="182">
        <v>0</v>
      </c>
      <c r="O100" s="182">
        <v>0</v>
      </c>
      <c r="P100" s="182">
        <v>0</v>
      </c>
      <c r="Q100" s="58">
        <f t="shared" si="116"/>
        <v>0</v>
      </c>
      <c r="R100" s="58">
        <f t="shared" si="117"/>
        <v>0</v>
      </c>
      <c r="S100" s="58">
        <f t="shared" si="108"/>
        <v>0</v>
      </c>
      <c r="T100" s="58">
        <f t="shared" si="109"/>
        <v>0</v>
      </c>
      <c r="U100" s="60">
        <f t="shared" si="110"/>
        <v>0</v>
      </c>
      <c r="V100" s="672"/>
      <c r="W100" s="672"/>
      <c r="X100" s="672"/>
      <c r="Y100" s="672"/>
      <c r="Z100" s="1015"/>
      <c r="AA100" s="956"/>
      <c r="AB100" s="1094"/>
      <c r="AC100" s="168"/>
      <c r="AD100" s="168"/>
      <c r="AE100" s="168"/>
      <c r="AF100" s="168"/>
      <c r="AG100" s="168"/>
      <c r="AH100" s="168"/>
      <c r="AI100" s="168"/>
      <c r="AJ100" s="168"/>
      <c r="AK100" s="168"/>
      <c r="AL100" s="168"/>
      <c r="AM100" s="168"/>
      <c r="AN100" s="168"/>
      <c r="AO100" s="168"/>
      <c r="AP100" s="168"/>
      <c r="AQ100" s="168"/>
    </row>
    <row r="101" spans="1:43" s="169" customFormat="1" ht="39.6" customHeight="1">
      <c r="A101" s="1086"/>
      <c r="B101" s="1088"/>
      <c r="C101" s="960"/>
      <c r="D101" s="963"/>
      <c r="E101" s="967" t="s">
        <v>720</v>
      </c>
      <c r="F101" s="1002">
        <v>51</v>
      </c>
      <c r="G101" s="992" t="s">
        <v>718</v>
      </c>
      <c r="H101" s="992" t="s">
        <v>676</v>
      </c>
      <c r="I101" s="994"/>
      <c r="J101" s="996" t="s">
        <v>719</v>
      </c>
      <c r="K101" s="177">
        <v>0.1</v>
      </c>
      <c r="L101" s="178" t="s">
        <v>22</v>
      </c>
      <c r="M101" s="179">
        <v>1</v>
      </c>
      <c r="N101" s="179">
        <v>1</v>
      </c>
      <c r="O101" s="179">
        <v>1</v>
      </c>
      <c r="P101" s="179">
        <v>1</v>
      </c>
      <c r="Q101" s="6">
        <f t="shared" si="116"/>
        <v>0.1</v>
      </c>
      <c r="R101" s="6">
        <f t="shared" si="117"/>
        <v>0.1</v>
      </c>
      <c r="S101" s="6">
        <f t="shared" si="108"/>
        <v>0.1</v>
      </c>
      <c r="T101" s="6">
        <f t="shared" si="109"/>
        <v>0.1</v>
      </c>
      <c r="U101" s="53">
        <f t="shared" si="110"/>
        <v>0.1</v>
      </c>
      <c r="V101" s="675">
        <f>+Q102+Q114</f>
        <v>0</v>
      </c>
      <c r="W101" s="675">
        <f>+R102+R114</f>
        <v>0</v>
      </c>
      <c r="X101" s="675">
        <f>+S102+S114</f>
        <v>0</v>
      </c>
      <c r="Y101" s="675">
        <f>+T102+T114</f>
        <v>0</v>
      </c>
      <c r="Z101" s="1015"/>
      <c r="AA101" s="956"/>
      <c r="AB101" s="1094"/>
      <c r="AC101" s="168"/>
      <c r="AD101" s="168"/>
      <c r="AE101" s="168"/>
      <c r="AF101" s="168"/>
      <c r="AG101" s="168"/>
      <c r="AH101" s="168"/>
      <c r="AI101" s="168"/>
      <c r="AJ101" s="168"/>
      <c r="AK101" s="168"/>
      <c r="AL101" s="168"/>
      <c r="AM101" s="168"/>
      <c r="AN101" s="168"/>
      <c r="AO101" s="168"/>
      <c r="AP101" s="168"/>
      <c r="AQ101" s="168"/>
    </row>
    <row r="102" spans="1:43" s="169" customFormat="1" ht="44.45" customHeight="1">
      <c r="A102" s="1086"/>
      <c r="B102" s="1088"/>
      <c r="C102" s="960"/>
      <c r="D102" s="963"/>
      <c r="E102" s="963"/>
      <c r="F102" s="1003"/>
      <c r="G102" s="992"/>
      <c r="H102" s="992"/>
      <c r="I102" s="994"/>
      <c r="J102" s="996"/>
      <c r="K102" s="180">
        <v>0</v>
      </c>
      <c r="L102" s="181" t="s">
        <v>23</v>
      </c>
      <c r="M102" s="182">
        <v>0</v>
      </c>
      <c r="N102" s="182">
        <v>0</v>
      </c>
      <c r="O102" s="182">
        <v>0</v>
      </c>
      <c r="P102" s="182">
        <v>0</v>
      </c>
      <c r="Q102" s="58">
        <f t="shared" si="116"/>
        <v>0</v>
      </c>
      <c r="R102" s="58">
        <f t="shared" si="117"/>
        <v>0</v>
      </c>
      <c r="S102" s="58">
        <f t="shared" si="108"/>
        <v>0</v>
      </c>
      <c r="T102" s="58">
        <f t="shared" si="109"/>
        <v>0</v>
      </c>
      <c r="U102" s="60">
        <f t="shared" si="110"/>
        <v>0</v>
      </c>
      <c r="V102" s="671"/>
      <c r="W102" s="671"/>
      <c r="X102" s="671"/>
      <c r="Y102" s="671"/>
      <c r="Z102" s="1015"/>
      <c r="AA102" s="956"/>
      <c r="AB102" s="1094"/>
      <c r="AC102" s="168"/>
      <c r="AD102" s="168"/>
      <c r="AE102" s="168"/>
      <c r="AF102" s="168"/>
      <c r="AG102" s="168"/>
      <c r="AH102" s="168"/>
      <c r="AI102" s="168"/>
      <c r="AJ102" s="168"/>
      <c r="AK102" s="168"/>
      <c r="AL102" s="168"/>
      <c r="AM102" s="168"/>
      <c r="AN102" s="168"/>
      <c r="AO102" s="168"/>
      <c r="AP102" s="168"/>
      <c r="AQ102" s="168"/>
    </row>
    <row r="103" spans="1:43" s="169" customFormat="1" ht="44.45" customHeight="1">
      <c r="A103" s="1086"/>
      <c r="B103" s="1088"/>
      <c r="C103" s="960"/>
      <c r="D103" s="963"/>
      <c r="E103" s="963"/>
      <c r="F103" s="1003"/>
      <c r="G103" s="992"/>
      <c r="H103" s="992"/>
      <c r="I103" s="994"/>
      <c r="J103" s="996" t="s">
        <v>698</v>
      </c>
      <c r="K103" s="414">
        <v>0.1</v>
      </c>
      <c r="L103" s="178" t="s">
        <v>22</v>
      </c>
      <c r="M103" s="179">
        <v>0</v>
      </c>
      <c r="N103" s="179">
        <v>1</v>
      </c>
      <c r="O103" s="179">
        <v>1</v>
      </c>
      <c r="P103" s="179">
        <v>1</v>
      </c>
      <c r="Q103" s="6">
        <f t="shared" ref="Q103" si="132">+SUM(M103:M103)*K103</f>
        <v>0</v>
      </c>
      <c r="R103" s="6">
        <f t="shared" ref="R103" si="133">+SUM(N103:N103)*K103</f>
        <v>0.1</v>
      </c>
      <c r="S103" s="6">
        <f t="shared" si="108"/>
        <v>0.1</v>
      </c>
      <c r="T103" s="6">
        <f t="shared" si="109"/>
        <v>0.1</v>
      </c>
      <c r="U103" s="53">
        <f t="shared" si="110"/>
        <v>0.1</v>
      </c>
      <c r="V103" s="671"/>
      <c r="W103" s="671"/>
      <c r="X103" s="671"/>
      <c r="Y103" s="671"/>
      <c r="Z103" s="1015"/>
      <c r="AA103" s="956"/>
      <c r="AB103" s="1094"/>
      <c r="AC103" s="168"/>
      <c r="AD103" s="168"/>
      <c r="AE103" s="168"/>
      <c r="AF103" s="168"/>
      <c r="AG103" s="168"/>
      <c r="AH103" s="168"/>
      <c r="AI103" s="168"/>
      <c r="AJ103" s="168"/>
      <c r="AK103" s="168"/>
      <c r="AL103" s="168"/>
      <c r="AM103" s="168"/>
      <c r="AN103" s="168"/>
      <c r="AO103" s="168"/>
      <c r="AP103" s="168"/>
      <c r="AQ103" s="168"/>
    </row>
    <row r="104" spans="1:43" s="169" customFormat="1" ht="44.45" customHeight="1">
      <c r="A104" s="1086"/>
      <c r="B104" s="1088"/>
      <c r="C104" s="960"/>
      <c r="D104" s="963"/>
      <c r="E104" s="963"/>
      <c r="F104" s="1003"/>
      <c r="G104" s="992"/>
      <c r="H104" s="992"/>
      <c r="I104" s="994"/>
      <c r="J104" s="996"/>
      <c r="K104" s="180">
        <v>0</v>
      </c>
      <c r="L104" s="181" t="s">
        <v>23</v>
      </c>
      <c r="M104" s="182">
        <v>0</v>
      </c>
      <c r="N104" s="182">
        <v>0</v>
      </c>
      <c r="O104" s="182">
        <v>0</v>
      </c>
      <c r="P104" s="182">
        <v>0</v>
      </c>
      <c r="Q104" s="58">
        <f t="shared" ref="Q104" si="134">+SUM(M104:M104)*K104</f>
        <v>0</v>
      </c>
      <c r="R104" s="58">
        <f t="shared" ref="R104" si="135">+SUM(N104:N104)*K104</f>
        <v>0</v>
      </c>
      <c r="S104" s="58">
        <f t="shared" ref="S104:S105" si="136">+SUM(O104:O104)*K104</f>
        <v>0</v>
      </c>
      <c r="T104" s="58">
        <f t="shared" ref="T104:T105" si="137">+SUM(P104:P104)*K104</f>
        <v>0</v>
      </c>
      <c r="U104" s="60">
        <f t="shared" ref="U104:U105" si="138">+MAX(Q104:T104)</f>
        <v>0</v>
      </c>
      <c r="V104" s="671"/>
      <c r="W104" s="671"/>
      <c r="X104" s="671"/>
      <c r="Y104" s="671"/>
      <c r="Z104" s="1015"/>
      <c r="AA104" s="956"/>
      <c r="AB104" s="1094"/>
      <c r="AC104" s="168"/>
      <c r="AD104" s="168"/>
      <c r="AE104" s="168"/>
      <c r="AF104" s="168"/>
      <c r="AG104" s="168"/>
      <c r="AH104" s="168"/>
      <c r="AI104" s="168"/>
      <c r="AJ104" s="168"/>
      <c r="AK104" s="168"/>
      <c r="AL104" s="168"/>
      <c r="AM104" s="168"/>
      <c r="AN104" s="168"/>
      <c r="AO104" s="168"/>
      <c r="AP104" s="168"/>
      <c r="AQ104" s="168"/>
    </row>
    <row r="105" spans="1:43" s="169" customFormat="1" ht="44.45" customHeight="1">
      <c r="A105" s="1086"/>
      <c r="B105" s="1088"/>
      <c r="C105" s="960"/>
      <c r="D105" s="963"/>
      <c r="E105" s="963"/>
      <c r="F105" s="1003"/>
      <c r="G105" s="992"/>
      <c r="H105" s="992"/>
      <c r="I105" s="994"/>
      <c r="J105" s="996" t="s">
        <v>699</v>
      </c>
      <c r="K105" s="177">
        <v>0.1</v>
      </c>
      <c r="L105" s="178" t="s">
        <v>22</v>
      </c>
      <c r="M105" s="179">
        <v>0.5</v>
      </c>
      <c r="N105" s="179">
        <v>1</v>
      </c>
      <c r="O105" s="179">
        <v>1</v>
      </c>
      <c r="P105" s="179">
        <v>1</v>
      </c>
      <c r="Q105" s="6">
        <f t="shared" ref="Q105" si="139">+SUM(M105:M105)*K105</f>
        <v>0.05</v>
      </c>
      <c r="R105" s="6">
        <f t="shared" ref="R105" si="140">+SUM(N105:N105)*K105</f>
        <v>0.1</v>
      </c>
      <c r="S105" s="6">
        <f t="shared" si="136"/>
        <v>0.1</v>
      </c>
      <c r="T105" s="6">
        <f t="shared" si="137"/>
        <v>0.1</v>
      </c>
      <c r="U105" s="53">
        <f t="shared" si="138"/>
        <v>0.1</v>
      </c>
      <c r="V105" s="671"/>
      <c r="W105" s="671"/>
      <c r="X105" s="671"/>
      <c r="Y105" s="671"/>
      <c r="Z105" s="1015"/>
      <c r="AA105" s="956"/>
      <c r="AB105" s="1094"/>
      <c r="AC105" s="168"/>
      <c r="AD105" s="168"/>
      <c r="AE105" s="168"/>
      <c r="AF105" s="168"/>
      <c r="AG105" s="168"/>
      <c r="AH105" s="168"/>
      <c r="AI105" s="168"/>
      <c r="AJ105" s="168"/>
      <c r="AK105" s="168"/>
      <c r="AL105" s="168"/>
      <c r="AM105" s="168"/>
      <c r="AN105" s="168"/>
      <c r="AO105" s="168"/>
      <c r="AP105" s="168"/>
      <c r="AQ105" s="168"/>
    </row>
    <row r="106" spans="1:43" s="169" customFormat="1" ht="44.45" customHeight="1">
      <c r="A106" s="1086"/>
      <c r="B106" s="1088"/>
      <c r="C106" s="960"/>
      <c r="D106" s="963"/>
      <c r="E106" s="963"/>
      <c r="F106" s="1003"/>
      <c r="G106" s="992"/>
      <c r="H106" s="992"/>
      <c r="I106" s="994"/>
      <c r="J106" s="996"/>
      <c r="K106" s="180">
        <v>0</v>
      </c>
      <c r="L106" s="181" t="s">
        <v>23</v>
      </c>
      <c r="M106" s="182">
        <v>0</v>
      </c>
      <c r="N106" s="182">
        <v>0</v>
      </c>
      <c r="O106" s="182">
        <v>0</v>
      </c>
      <c r="P106" s="182">
        <v>0</v>
      </c>
      <c r="Q106" s="58">
        <f t="shared" ref="Q106" si="141">+SUM(M106:M106)*K106</f>
        <v>0</v>
      </c>
      <c r="R106" s="58">
        <f t="shared" ref="R106" si="142">+SUM(N106:N106)*K106</f>
        <v>0</v>
      </c>
      <c r="S106" s="58">
        <f t="shared" ref="S106:S107" si="143">+SUM(O106:O106)*K106</f>
        <v>0</v>
      </c>
      <c r="T106" s="58">
        <f t="shared" ref="T106:T107" si="144">+SUM(P106:P106)*K106</f>
        <v>0</v>
      </c>
      <c r="U106" s="60">
        <f t="shared" ref="U106:U107" si="145">+MAX(Q106:T106)</f>
        <v>0</v>
      </c>
      <c r="V106" s="671"/>
      <c r="W106" s="671"/>
      <c r="X106" s="671"/>
      <c r="Y106" s="671"/>
      <c r="Z106" s="1015"/>
      <c r="AA106" s="956"/>
      <c r="AB106" s="1094"/>
      <c r="AC106" s="168"/>
      <c r="AD106" s="168"/>
      <c r="AE106" s="168"/>
      <c r="AF106" s="168"/>
      <c r="AG106" s="168"/>
      <c r="AH106" s="168"/>
      <c r="AI106" s="168"/>
      <c r="AJ106" s="168"/>
      <c r="AK106" s="168"/>
      <c r="AL106" s="168"/>
      <c r="AM106" s="168"/>
      <c r="AN106" s="168"/>
      <c r="AO106" s="168"/>
      <c r="AP106" s="168"/>
      <c r="AQ106" s="168"/>
    </row>
    <row r="107" spans="1:43" s="169" customFormat="1" ht="44.45" customHeight="1">
      <c r="A107" s="1086"/>
      <c r="B107" s="1088"/>
      <c r="C107" s="960"/>
      <c r="D107" s="963"/>
      <c r="E107" s="963"/>
      <c r="F107" s="1003"/>
      <c r="G107" s="992"/>
      <c r="H107" s="992"/>
      <c r="I107" s="994"/>
      <c r="J107" s="996" t="s">
        <v>700</v>
      </c>
      <c r="K107" s="177">
        <v>0.1</v>
      </c>
      <c r="L107" s="178" t="s">
        <v>22</v>
      </c>
      <c r="M107" s="179">
        <v>0</v>
      </c>
      <c r="N107" s="179">
        <v>0</v>
      </c>
      <c r="O107" s="179">
        <v>1</v>
      </c>
      <c r="P107" s="179">
        <v>1</v>
      </c>
      <c r="Q107" s="6">
        <f t="shared" ref="Q107" si="146">+SUM(M107:M107)*K107</f>
        <v>0</v>
      </c>
      <c r="R107" s="6">
        <f t="shared" ref="R107" si="147">+SUM(N107:N107)*K107</f>
        <v>0</v>
      </c>
      <c r="S107" s="6">
        <f t="shared" si="143"/>
        <v>0.1</v>
      </c>
      <c r="T107" s="6">
        <f t="shared" si="144"/>
        <v>0.1</v>
      </c>
      <c r="U107" s="53">
        <f t="shared" si="145"/>
        <v>0.1</v>
      </c>
      <c r="V107" s="671"/>
      <c r="W107" s="671"/>
      <c r="X107" s="671"/>
      <c r="Y107" s="671"/>
      <c r="Z107" s="1015"/>
      <c r="AA107" s="956"/>
      <c r="AB107" s="1094"/>
      <c r="AC107" s="168"/>
      <c r="AD107" s="168"/>
      <c r="AE107" s="168"/>
      <c r="AF107" s="168"/>
      <c r="AG107" s="168"/>
      <c r="AH107" s="168"/>
      <c r="AI107" s="168"/>
      <c r="AJ107" s="168"/>
      <c r="AK107" s="168"/>
      <c r="AL107" s="168"/>
      <c r="AM107" s="168"/>
      <c r="AN107" s="168"/>
      <c r="AO107" s="168"/>
      <c r="AP107" s="168"/>
      <c r="AQ107" s="168"/>
    </row>
    <row r="108" spans="1:43" s="169" customFormat="1" ht="44.45" customHeight="1">
      <c r="A108" s="1086"/>
      <c r="B108" s="1088"/>
      <c r="C108" s="960"/>
      <c r="D108" s="963"/>
      <c r="E108" s="963"/>
      <c r="F108" s="1003"/>
      <c r="G108" s="992"/>
      <c r="H108" s="992"/>
      <c r="I108" s="994"/>
      <c r="J108" s="996"/>
      <c r="K108" s="180">
        <v>0</v>
      </c>
      <c r="L108" s="181" t="s">
        <v>23</v>
      </c>
      <c r="M108" s="182">
        <v>0</v>
      </c>
      <c r="N108" s="182">
        <v>0</v>
      </c>
      <c r="O108" s="182">
        <v>0</v>
      </c>
      <c r="P108" s="182">
        <v>0</v>
      </c>
      <c r="Q108" s="58">
        <f t="shared" ref="Q108" si="148">+SUM(M108:M108)*K108</f>
        <v>0</v>
      </c>
      <c r="R108" s="58">
        <f t="shared" ref="R108" si="149">+SUM(N108:N108)*K108</f>
        <v>0</v>
      </c>
      <c r="S108" s="58">
        <f t="shared" ref="S108:S109" si="150">+SUM(O108:O108)*K108</f>
        <v>0</v>
      </c>
      <c r="T108" s="58">
        <f t="shared" ref="T108:T109" si="151">+SUM(P108:P108)*K108</f>
        <v>0</v>
      </c>
      <c r="U108" s="60">
        <f t="shared" ref="U108:U109" si="152">+MAX(Q108:T108)</f>
        <v>0</v>
      </c>
      <c r="V108" s="671"/>
      <c r="W108" s="671"/>
      <c r="X108" s="671"/>
      <c r="Y108" s="671"/>
      <c r="Z108" s="1015"/>
      <c r="AA108" s="956"/>
      <c r="AB108" s="1094"/>
      <c r="AC108" s="168"/>
      <c r="AD108" s="168"/>
      <c r="AE108" s="168"/>
      <c r="AF108" s="168"/>
      <c r="AG108" s="168"/>
      <c r="AH108" s="168"/>
      <c r="AI108" s="168"/>
      <c r="AJ108" s="168"/>
      <c r="AK108" s="168"/>
      <c r="AL108" s="168"/>
      <c r="AM108" s="168"/>
      <c r="AN108" s="168"/>
      <c r="AO108" s="168"/>
      <c r="AP108" s="168"/>
      <c r="AQ108" s="168"/>
    </row>
    <row r="109" spans="1:43" s="169" customFormat="1" ht="44.45" customHeight="1">
      <c r="A109" s="1086"/>
      <c r="B109" s="1088"/>
      <c r="C109" s="960"/>
      <c r="D109" s="963"/>
      <c r="E109" s="963"/>
      <c r="F109" s="1003"/>
      <c r="G109" s="992"/>
      <c r="H109" s="992"/>
      <c r="I109" s="994"/>
      <c r="J109" s="995" t="s">
        <v>701</v>
      </c>
      <c r="K109" s="177">
        <v>0.2</v>
      </c>
      <c r="L109" s="178" t="s">
        <v>22</v>
      </c>
      <c r="M109" s="415">
        <v>0</v>
      </c>
      <c r="N109" s="179">
        <v>0.5</v>
      </c>
      <c r="O109" s="179">
        <v>1</v>
      </c>
      <c r="P109" s="179">
        <v>1</v>
      </c>
      <c r="Q109" s="6">
        <f t="shared" ref="Q109" si="153">+SUM(M109:M109)*K109</f>
        <v>0</v>
      </c>
      <c r="R109" s="6">
        <f t="shared" ref="R109" si="154">+SUM(N109:N109)*K109</f>
        <v>0.1</v>
      </c>
      <c r="S109" s="6">
        <f t="shared" si="150"/>
        <v>0.2</v>
      </c>
      <c r="T109" s="6">
        <f t="shared" si="151"/>
        <v>0.2</v>
      </c>
      <c r="U109" s="53">
        <f t="shared" si="152"/>
        <v>0.2</v>
      </c>
      <c r="V109" s="671"/>
      <c r="W109" s="671"/>
      <c r="X109" s="671"/>
      <c r="Y109" s="671"/>
      <c r="Z109" s="1015"/>
      <c r="AA109" s="956"/>
      <c r="AB109" s="1094"/>
      <c r="AC109" s="168"/>
      <c r="AD109" s="168"/>
      <c r="AE109" s="168"/>
      <c r="AF109" s="168"/>
      <c r="AG109" s="168"/>
      <c r="AH109" s="168"/>
      <c r="AI109" s="168"/>
      <c r="AJ109" s="168"/>
      <c r="AK109" s="168"/>
      <c r="AL109" s="168"/>
      <c r="AM109" s="168"/>
      <c r="AN109" s="168"/>
      <c r="AO109" s="168"/>
      <c r="AP109" s="168"/>
      <c r="AQ109" s="168"/>
    </row>
    <row r="110" spans="1:43" s="169" customFormat="1" ht="44.45" customHeight="1">
      <c r="A110" s="1086"/>
      <c r="B110" s="1088"/>
      <c r="C110" s="960"/>
      <c r="D110" s="963"/>
      <c r="E110" s="963"/>
      <c r="F110" s="1003"/>
      <c r="G110" s="992"/>
      <c r="H110" s="992"/>
      <c r="I110" s="994"/>
      <c r="J110" s="995"/>
      <c r="K110" s="180">
        <v>0</v>
      </c>
      <c r="L110" s="181" t="s">
        <v>23</v>
      </c>
      <c r="M110" s="182">
        <v>0</v>
      </c>
      <c r="N110" s="182">
        <v>0</v>
      </c>
      <c r="O110" s="182">
        <v>0</v>
      </c>
      <c r="P110" s="182">
        <v>0</v>
      </c>
      <c r="Q110" s="58">
        <f t="shared" ref="Q110" si="155">+SUM(M110:M110)*K110</f>
        <v>0</v>
      </c>
      <c r="R110" s="58">
        <f t="shared" ref="R110" si="156">+SUM(N110:N110)*K110</f>
        <v>0</v>
      </c>
      <c r="S110" s="58">
        <f t="shared" ref="S110:S111" si="157">+SUM(O110:O110)*K110</f>
        <v>0</v>
      </c>
      <c r="T110" s="58">
        <f t="shared" ref="T110:T111" si="158">+SUM(P110:P110)*K110</f>
        <v>0</v>
      </c>
      <c r="U110" s="60">
        <f t="shared" ref="U110:U111" si="159">+MAX(Q110:T110)</f>
        <v>0</v>
      </c>
      <c r="V110" s="671"/>
      <c r="W110" s="671"/>
      <c r="X110" s="671"/>
      <c r="Y110" s="671"/>
      <c r="Z110" s="1015"/>
      <c r="AA110" s="956"/>
      <c r="AB110" s="1094"/>
      <c r="AC110" s="168"/>
      <c r="AD110" s="168"/>
      <c r="AE110" s="168"/>
      <c r="AF110" s="168"/>
      <c r="AG110" s="168"/>
      <c r="AH110" s="168"/>
      <c r="AI110" s="168"/>
      <c r="AJ110" s="168"/>
      <c r="AK110" s="168"/>
      <c r="AL110" s="168"/>
      <c r="AM110" s="168"/>
      <c r="AN110" s="168"/>
      <c r="AO110" s="168"/>
      <c r="AP110" s="168"/>
      <c r="AQ110" s="168"/>
    </row>
    <row r="111" spans="1:43" s="169" customFormat="1" ht="44.45" customHeight="1">
      <c r="A111" s="1086"/>
      <c r="B111" s="1088"/>
      <c r="C111" s="960"/>
      <c r="D111" s="963"/>
      <c r="E111" s="963"/>
      <c r="F111" s="1003"/>
      <c r="G111" s="992"/>
      <c r="H111" s="992"/>
      <c r="I111" s="994"/>
      <c r="J111" s="996" t="s">
        <v>702</v>
      </c>
      <c r="K111" s="177">
        <v>0.1</v>
      </c>
      <c r="L111" s="178" t="s">
        <v>22</v>
      </c>
      <c r="M111" s="179">
        <v>0</v>
      </c>
      <c r="N111" s="179">
        <v>0.5</v>
      </c>
      <c r="O111" s="179">
        <v>1</v>
      </c>
      <c r="P111" s="179">
        <v>1</v>
      </c>
      <c r="Q111" s="6">
        <f t="shared" ref="Q111" si="160">+SUM(M111:M111)*K111</f>
        <v>0</v>
      </c>
      <c r="R111" s="6">
        <f t="shared" ref="R111" si="161">+SUM(N111:N111)*K111</f>
        <v>0.05</v>
      </c>
      <c r="S111" s="6">
        <f t="shared" si="157"/>
        <v>0.1</v>
      </c>
      <c r="T111" s="6">
        <f t="shared" si="158"/>
        <v>0.1</v>
      </c>
      <c r="U111" s="53">
        <f t="shared" si="159"/>
        <v>0.1</v>
      </c>
      <c r="V111" s="671"/>
      <c r="W111" s="671"/>
      <c r="X111" s="671"/>
      <c r="Y111" s="671"/>
      <c r="Z111" s="1015"/>
      <c r="AA111" s="956"/>
      <c r="AB111" s="1094"/>
      <c r="AC111" s="168"/>
      <c r="AD111" s="168"/>
      <c r="AE111" s="168"/>
      <c r="AF111" s="168"/>
      <c r="AG111" s="168"/>
      <c r="AH111" s="168"/>
      <c r="AI111" s="168"/>
      <c r="AJ111" s="168"/>
      <c r="AK111" s="168"/>
      <c r="AL111" s="168"/>
      <c r="AM111" s="168"/>
      <c r="AN111" s="168"/>
      <c r="AO111" s="168"/>
      <c r="AP111" s="168"/>
      <c r="AQ111" s="168"/>
    </row>
    <row r="112" spans="1:43" s="169" customFormat="1" ht="44.45" customHeight="1">
      <c r="A112" s="1086"/>
      <c r="B112" s="1088"/>
      <c r="C112" s="960"/>
      <c r="D112" s="963"/>
      <c r="E112" s="963"/>
      <c r="F112" s="1003"/>
      <c r="G112" s="992"/>
      <c r="H112" s="992"/>
      <c r="I112" s="994"/>
      <c r="J112" s="996"/>
      <c r="K112" s="180">
        <v>0</v>
      </c>
      <c r="L112" s="181" t="s">
        <v>23</v>
      </c>
      <c r="M112" s="182">
        <v>0</v>
      </c>
      <c r="N112" s="182">
        <v>0</v>
      </c>
      <c r="O112" s="182">
        <v>0</v>
      </c>
      <c r="P112" s="182">
        <v>0</v>
      </c>
      <c r="Q112" s="58">
        <f t="shared" ref="Q112" si="162">+SUM(M112:M112)*K112</f>
        <v>0</v>
      </c>
      <c r="R112" s="58">
        <f t="shared" ref="R112" si="163">+SUM(N112:N112)*K112</f>
        <v>0</v>
      </c>
      <c r="S112" s="58">
        <f t="shared" ref="S112" si="164">+SUM(O112:O112)*K112</f>
        <v>0</v>
      </c>
      <c r="T112" s="58">
        <f t="shared" ref="T112" si="165">+SUM(P112:P112)*K112</f>
        <v>0</v>
      </c>
      <c r="U112" s="60">
        <f t="shared" ref="U112" si="166">+MAX(Q112:T112)</f>
        <v>0</v>
      </c>
      <c r="V112" s="671"/>
      <c r="W112" s="671"/>
      <c r="X112" s="671"/>
      <c r="Y112" s="671"/>
      <c r="Z112" s="1015"/>
      <c r="AA112" s="956"/>
      <c r="AB112" s="1094"/>
      <c r="AC112" s="168"/>
      <c r="AD112" s="168"/>
      <c r="AE112" s="168"/>
      <c r="AF112" s="168"/>
      <c r="AG112" s="168"/>
      <c r="AH112" s="168"/>
      <c r="AI112" s="168"/>
      <c r="AJ112" s="168"/>
      <c r="AK112" s="168"/>
      <c r="AL112" s="168"/>
      <c r="AM112" s="168"/>
      <c r="AN112" s="168"/>
      <c r="AO112" s="168"/>
      <c r="AP112" s="168"/>
      <c r="AQ112" s="168"/>
    </row>
    <row r="113" spans="1:43" s="169" customFormat="1" ht="49.15" customHeight="1">
      <c r="A113" s="1086"/>
      <c r="B113" s="1088"/>
      <c r="C113" s="960"/>
      <c r="D113" s="963"/>
      <c r="E113" s="963"/>
      <c r="F113" s="1003"/>
      <c r="G113" s="992"/>
      <c r="H113" s="992"/>
      <c r="I113" s="994"/>
      <c r="J113" s="1013" t="s">
        <v>703</v>
      </c>
      <c r="K113" s="177">
        <v>0.3</v>
      </c>
      <c r="L113" s="178" t="s">
        <v>22</v>
      </c>
      <c r="M113" s="179">
        <v>0</v>
      </c>
      <c r="N113" s="179">
        <v>0</v>
      </c>
      <c r="O113" s="179">
        <v>0</v>
      </c>
      <c r="P113" s="179">
        <v>1</v>
      </c>
      <c r="Q113" s="6">
        <f t="shared" si="116"/>
        <v>0</v>
      </c>
      <c r="R113" s="6">
        <f t="shared" si="117"/>
        <v>0</v>
      </c>
      <c r="S113" s="6">
        <f t="shared" si="108"/>
        <v>0</v>
      </c>
      <c r="T113" s="6">
        <f t="shared" si="109"/>
        <v>0.3</v>
      </c>
      <c r="U113" s="53">
        <f t="shared" si="110"/>
        <v>0.3</v>
      </c>
      <c r="V113" s="671"/>
      <c r="W113" s="671"/>
      <c r="X113" s="671"/>
      <c r="Y113" s="671"/>
      <c r="Z113" s="1015"/>
      <c r="AA113" s="956"/>
      <c r="AB113" s="1094"/>
      <c r="AC113" s="168"/>
      <c r="AD113" s="168"/>
      <c r="AE113" s="168"/>
      <c r="AF113" s="168"/>
      <c r="AG113" s="168"/>
      <c r="AH113" s="168"/>
      <c r="AI113" s="168"/>
      <c r="AJ113" s="168"/>
      <c r="AK113" s="168"/>
      <c r="AL113" s="168"/>
      <c r="AM113" s="168"/>
      <c r="AN113" s="168"/>
      <c r="AO113" s="168"/>
      <c r="AP113" s="168"/>
      <c r="AQ113" s="168"/>
    </row>
    <row r="114" spans="1:43" s="169" customFormat="1" ht="50.45" customHeight="1">
      <c r="A114" s="1086"/>
      <c r="B114" s="1088"/>
      <c r="C114" s="960"/>
      <c r="D114" s="963"/>
      <c r="E114" s="964"/>
      <c r="F114" s="1097"/>
      <c r="G114" s="992"/>
      <c r="H114" s="992"/>
      <c r="I114" s="994"/>
      <c r="J114" s="1014"/>
      <c r="K114" s="180">
        <v>0</v>
      </c>
      <c r="L114" s="181" t="s">
        <v>23</v>
      </c>
      <c r="M114" s="182">
        <v>0</v>
      </c>
      <c r="N114" s="182">
        <v>0</v>
      </c>
      <c r="O114" s="182">
        <v>0</v>
      </c>
      <c r="P114" s="182">
        <v>0</v>
      </c>
      <c r="Q114" s="58">
        <f t="shared" si="116"/>
        <v>0</v>
      </c>
      <c r="R114" s="58">
        <f t="shared" si="117"/>
        <v>0</v>
      </c>
      <c r="S114" s="58">
        <f t="shared" si="108"/>
        <v>0</v>
      </c>
      <c r="T114" s="58">
        <f t="shared" si="109"/>
        <v>0</v>
      </c>
      <c r="U114" s="60">
        <f t="shared" si="110"/>
        <v>0</v>
      </c>
      <c r="V114" s="672"/>
      <c r="W114" s="672"/>
      <c r="X114" s="672"/>
      <c r="Y114" s="672"/>
      <c r="Z114" s="1015"/>
      <c r="AA114" s="957"/>
      <c r="AB114" s="1094"/>
      <c r="AC114" s="168"/>
      <c r="AD114" s="168"/>
      <c r="AE114" s="168"/>
      <c r="AF114" s="168"/>
      <c r="AG114" s="168"/>
      <c r="AH114" s="168"/>
      <c r="AI114" s="168"/>
      <c r="AJ114" s="168"/>
      <c r="AK114" s="168"/>
      <c r="AL114" s="168"/>
      <c r="AM114" s="168"/>
      <c r="AN114" s="168"/>
      <c r="AO114" s="168"/>
      <c r="AP114" s="168"/>
      <c r="AQ114" s="168"/>
    </row>
    <row r="115" spans="1:43" s="169" customFormat="1" ht="42" customHeight="1">
      <c r="A115" s="1086"/>
      <c r="B115" s="1088"/>
      <c r="C115" s="960"/>
      <c r="D115" s="963"/>
      <c r="E115" s="962" t="s">
        <v>721</v>
      </c>
      <c r="F115" s="1002">
        <v>52</v>
      </c>
      <c r="G115" s="962" t="s">
        <v>722</v>
      </c>
      <c r="H115" s="962" t="s">
        <v>185</v>
      </c>
      <c r="I115" s="1004">
        <v>0</v>
      </c>
      <c r="J115" s="1006" t="s">
        <v>910</v>
      </c>
      <c r="K115" s="336">
        <v>0.2</v>
      </c>
      <c r="L115" s="178" t="s">
        <v>22</v>
      </c>
      <c r="M115" s="179">
        <v>0.25</v>
      </c>
      <c r="N115" s="179">
        <v>0.5</v>
      </c>
      <c r="O115" s="179">
        <v>0.75</v>
      </c>
      <c r="P115" s="179">
        <v>1</v>
      </c>
      <c r="Q115" s="6">
        <f t="shared" si="116"/>
        <v>0.05</v>
      </c>
      <c r="R115" s="6">
        <f t="shared" si="117"/>
        <v>0.1</v>
      </c>
      <c r="S115" s="6">
        <f t="shared" si="108"/>
        <v>0.15000000000000002</v>
      </c>
      <c r="T115" s="6">
        <f t="shared" si="109"/>
        <v>0.2</v>
      </c>
      <c r="U115" s="53">
        <f t="shared" si="110"/>
        <v>0.2</v>
      </c>
      <c r="V115" s="675" t="e">
        <f>+Q128+#REF!+Q126+Q124+Q122+Q120+Q118+Q116</f>
        <v>#REF!</v>
      </c>
      <c r="W115" s="675" t="e">
        <f>+R128+#REF!+R126+R124+R122+R120+R118+R116</f>
        <v>#REF!</v>
      </c>
      <c r="X115" s="675" t="e">
        <f>+S128+#REF!+S126+S124+S122+S120+S118+S116</f>
        <v>#REF!</v>
      </c>
      <c r="Y115" s="675" t="e">
        <f>+T128+#REF!+T126+T124+T122+T120+T118+T116</f>
        <v>#REF!</v>
      </c>
      <c r="Z115" s="1015"/>
      <c r="AA115" s="955" t="s">
        <v>332</v>
      </c>
      <c r="AB115" s="1094"/>
      <c r="AC115" s="168"/>
      <c r="AD115" s="168"/>
      <c r="AE115" s="168"/>
      <c r="AF115" s="168"/>
      <c r="AG115" s="168"/>
      <c r="AH115" s="168"/>
      <c r="AI115" s="168"/>
      <c r="AJ115" s="168"/>
      <c r="AK115" s="168"/>
      <c r="AL115" s="168"/>
      <c r="AM115" s="168"/>
      <c r="AN115" s="168"/>
      <c r="AO115" s="168"/>
      <c r="AP115" s="168"/>
      <c r="AQ115" s="168"/>
    </row>
    <row r="116" spans="1:43" s="169" customFormat="1" ht="39" customHeight="1">
      <c r="A116" s="1086"/>
      <c r="B116" s="1088"/>
      <c r="C116" s="960"/>
      <c r="D116" s="963"/>
      <c r="E116" s="963"/>
      <c r="F116" s="1003"/>
      <c r="G116" s="963"/>
      <c r="H116" s="963"/>
      <c r="I116" s="1005"/>
      <c r="J116" s="1007"/>
      <c r="K116" s="180">
        <v>0</v>
      </c>
      <c r="L116" s="181" t="s">
        <v>23</v>
      </c>
      <c r="M116" s="182">
        <v>0</v>
      </c>
      <c r="N116" s="182">
        <v>0</v>
      </c>
      <c r="O116" s="182">
        <v>0</v>
      </c>
      <c r="P116" s="182">
        <v>0</v>
      </c>
      <c r="Q116" s="58">
        <f t="shared" si="116"/>
        <v>0</v>
      </c>
      <c r="R116" s="58">
        <f t="shared" si="117"/>
        <v>0</v>
      </c>
      <c r="S116" s="58">
        <f t="shared" si="108"/>
        <v>0</v>
      </c>
      <c r="T116" s="58">
        <f t="shared" si="109"/>
        <v>0</v>
      </c>
      <c r="U116" s="60">
        <f t="shared" si="110"/>
        <v>0</v>
      </c>
      <c r="V116" s="671"/>
      <c r="W116" s="671"/>
      <c r="X116" s="671"/>
      <c r="Y116" s="671"/>
      <c r="Z116" s="1015"/>
      <c r="AA116" s="956"/>
      <c r="AB116" s="1094"/>
      <c r="AC116" s="168"/>
      <c r="AD116" s="168"/>
      <c r="AE116" s="168"/>
      <c r="AF116" s="168"/>
      <c r="AG116" s="168"/>
      <c r="AH116" s="168"/>
      <c r="AI116" s="168"/>
      <c r="AJ116" s="168"/>
      <c r="AK116" s="168"/>
      <c r="AL116" s="168"/>
      <c r="AM116" s="168"/>
      <c r="AN116" s="168"/>
      <c r="AO116" s="168"/>
      <c r="AP116" s="168"/>
      <c r="AQ116" s="168"/>
    </row>
    <row r="117" spans="1:43" s="169" customFormat="1" ht="46.9" customHeight="1">
      <c r="A117" s="1086"/>
      <c r="B117" s="1088"/>
      <c r="C117" s="960"/>
      <c r="D117" s="963"/>
      <c r="E117" s="963"/>
      <c r="F117" s="1003"/>
      <c r="G117" s="963"/>
      <c r="H117" s="963"/>
      <c r="I117" s="1005"/>
      <c r="J117" s="995" t="s">
        <v>723</v>
      </c>
      <c r="K117" s="336">
        <v>0.2</v>
      </c>
      <c r="L117" s="178" t="s">
        <v>22</v>
      </c>
      <c r="M117" s="179">
        <v>0</v>
      </c>
      <c r="N117" s="179">
        <v>0.25</v>
      </c>
      <c r="O117" s="179">
        <v>0.5</v>
      </c>
      <c r="P117" s="179">
        <v>1</v>
      </c>
      <c r="Q117" s="6">
        <f t="shared" ref="Q117:Q128" si="167">+SUM(M117:M117)*K117</f>
        <v>0</v>
      </c>
      <c r="R117" s="6">
        <f t="shared" si="117"/>
        <v>0.05</v>
      </c>
      <c r="S117" s="6">
        <f t="shared" si="108"/>
        <v>0.1</v>
      </c>
      <c r="T117" s="6">
        <f t="shared" si="109"/>
        <v>0.2</v>
      </c>
      <c r="U117" s="53">
        <v>0.1</v>
      </c>
      <c r="V117" s="671"/>
      <c r="W117" s="671"/>
      <c r="X117" s="671"/>
      <c r="Y117" s="671"/>
      <c r="Z117" s="1015"/>
      <c r="AA117" s="956"/>
      <c r="AB117" s="1094"/>
      <c r="AC117" s="168"/>
      <c r="AD117" s="168"/>
      <c r="AE117" s="168"/>
      <c r="AF117" s="168"/>
      <c r="AG117" s="168"/>
      <c r="AH117" s="168"/>
      <c r="AI117" s="168"/>
      <c r="AJ117" s="168"/>
      <c r="AK117" s="168"/>
      <c r="AL117" s="168"/>
      <c r="AM117" s="168"/>
      <c r="AN117" s="168"/>
      <c r="AO117" s="168"/>
      <c r="AP117" s="168"/>
      <c r="AQ117" s="168"/>
    </row>
    <row r="118" spans="1:43" s="169" customFormat="1" ht="38.450000000000003" customHeight="1">
      <c r="A118" s="1086"/>
      <c r="B118" s="1088"/>
      <c r="C118" s="960"/>
      <c r="D118" s="963"/>
      <c r="E118" s="963"/>
      <c r="F118" s="1003"/>
      <c r="G118" s="963"/>
      <c r="H118" s="963"/>
      <c r="I118" s="1005"/>
      <c r="J118" s="995"/>
      <c r="K118" s="180">
        <v>0</v>
      </c>
      <c r="L118" s="181" t="s">
        <v>23</v>
      </c>
      <c r="M118" s="182">
        <v>0</v>
      </c>
      <c r="N118" s="182">
        <v>0</v>
      </c>
      <c r="O118" s="182">
        <v>0</v>
      </c>
      <c r="P118" s="182">
        <v>0</v>
      </c>
      <c r="Q118" s="58">
        <f t="shared" si="167"/>
        <v>0</v>
      </c>
      <c r="R118" s="58">
        <f t="shared" si="117"/>
        <v>0</v>
      </c>
      <c r="S118" s="58">
        <f t="shared" si="108"/>
        <v>0</v>
      </c>
      <c r="T118" s="58">
        <f t="shared" si="109"/>
        <v>0</v>
      </c>
      <c r="U118" s="60">
        <f t="shared" si="110"/>
        <v>0</v>
      </c>
      <c r="V118" s="671"/>
      <c r="W118" s="671"/>
      <c r="X118" s="671"/>
      <c r="Y118" s="671"/>
      <c r="Z118" s="1015"/>
      <c r="AA118" s="956"/>
      <c r="AB118" s="1094"/>
      <c r="AC118" s="168"/>
      <c r="AD118" s="168"/>
      <c r="AE118" s="168"/>
      <c r="AF118" s="168"/>
      <c r="AG118" s="168"/>
      <c r="AH118" s="168"/>
      <c r="AI118" s="168"/>
      <c r="AJ118" s="168"/>
      <c r="AK118" s="168"/>
      <c r="AL118" s="168"/>
      <c r="AM118" s="168"/>
      <c r="AN118" s="168"/>
      <c r="AO118" s="168"/>
      <c r="AP118" s="168"/>
      <c r="AQ118" s="168"/>
    </row>
    <row r="119" spans="1:43" s="169" customFormat="1" ht="42" customHeight="1">
      <c r="A119" s="1086"/>
      <c r="B119" s="1088"/>
      <c r="C119" s="960"/>
      <c r="D119" s="963"/>
      <c r="E119" s="963"/>
      <c r="F119" s="1003"/>
      <c r="G119" s="963"/>
      <c r="H119" s="963"/>
      <c r="I119" s="1005"/>
      <c r="J119" s="995" t="s">
        <v>724</v>
      </c>
      <c r="K119" s="414">
        <v>0.1</v>
      </c>
      <c r="L119" s="178" t="s">
        <v>22</v>
      </c>
      <c r="M119" s="179">
        <v>0</v>
      </c>
      <c r="N119" s="179">
        <v>1</v>
      </c>
      <c r="O119" s="179">
        <v>1</v>
      </c>
      <c r="P119" s="6">
        <v>1</v>
      </c>
      <c r="Q119" s="6">
        <f t="shared" si="167"/>
        <v>0</v>
      </c>
      <c r="R119" s="6">
        <f t="shared" si="117"/>
        <v>0.1</v>
      </c>
      <c r="S119" s="6">
        <f t="shared" si="108"/>
        <v>0.1</v>
      </c>
      <c r="T119" s="6">
        <f t="shared" si="109"/>
        <v>0.1</v>
      </c>
      <c r="U119" s="53">
        <f t="shared" si="110"/>
        <v>0.1</v>
      </c>
      <c r="V119" s="671"/>
      <c r="W119" s="671"/>
      <c r="X119" s="671"/>
      <c r="Y119" s="671"/>
      <c r="Z119" s="1015"/>
      <c r="AA119" s="956"/>
      <c r="AB119" s="1094"/>
      <c r="AC119" s="168"/>
      <c r="AD119" s="168"/>
      <c r="AE119" s="168"/>
      <c r="AF119" s="168"/>
      <c r="AG119" s="168"/>
      <c r="AH119" s="168"/>
      <c r="AI119" s="168"/>
      <c r="AJ119" s="168"/>
      <c r="AK119" s="168"/>
      <c r="AL119" s="168"/>
      <c r="AM119" s="168"/>
      <c r="AN119" s="168"/>
      <c r="AO119" s="168"/>
      <c r="AP119" s="168"/>
      <c r="AQ119" s="168"/>
    </row>
    <row r="120" spans="1:43" s="169" customFormat="1" ht="36" customHeight="1">
      <c r="A120" s="1086"/>
      <c r="B120" s="1088"/>
      <c r="C120" s="960"/>
      <c r="D120" s="963"/>
      <c r="E120" s="963"/>
      <c r="F120" s="1003"/>
      <c r="G120" s="963"/>
      <c r="H120" s="963"/>
      <c r="I120" s="1005"/>
      <c r="J120" s="995"/>
      <c r="K120" s="180">
        <v>0</v>
      </c>
      <c r="L120" s="181" t="s">
        <v>23</v>
      </c>
      <c r="M120" s="182">
        <v>0</v>
      </c>
      <c r="N120" s="182">
        <v>0</v>
      </c>
      <c r="O120" s="182">
        <v>0</v>
      </c>
      <c r="P120" s="182">
        <v>0</v>
      </c>
      <c r="Q120" s="58">
        <f t="shared" si="167"/>
        <v>0</v>
      </c>
      <c r="R120" s="58">
        <f t="shared" si="117"/>
        <v>0</v>
      </c>
      <c r="S120" s="58">
        <f t="shared" si="108"/>
        <v>0</v>
      </c>
      <c r="T120" s="58">
        <f t="shared" si="109"/>
        <v>0</v>
      </c>
      <c r="U120" s="60">
        <f t="shared" si="110"/>
        <v>0</v>
      </c>
      <c r="V120" s="671"/>
      <c r="W120" s="671"/>
      <c r="X120" s="671"/>
      <c r="Y120" s="671"/>
      <c r="Z120" s="1015"/>
      <c r="AA120" s="956"/>
      <c r="AB120" s="1094"/>
      <c r="AC120" s="168"/>
      <c r="AD120" s="168"/>
      <c r="AE120" s="168"/>
      <c r="AF120" s="168"/>
      <c r="AG120" s="168"/>
      <c r="AH120" s="168"/>
      <c r="AI120" s="168"/>
      <c r="AJ120" s="168"/>
      <c r="AK120" s="168"/>
      <c r="AL120" s="168"/>
      <c r="AM120" s="168"/>
      <c r="AN120" s="168"/>
      <c r="AO120" s="168"/>
      <c r="AP120" s="168"/>
      <c r="AQ120" s="168"/>
    </row>
    <row r="121" spans="1:43" s="169" customFormat="1" ht="38.450000000000003" customHeight="1">
      <c r="A121" s="1086"/>
      <c r="B121" s="1088"/>
      <c r="C121" s="960"/>
      <c r="D121" s="963"/>
      <c r="E121" s="963"/>
      <c r="F121" s="1003"/>
      <c r="G121" s="963"/>
      <c r="H121" s="963"/>
      <c r="I121" s="1005"/>
      <c r="J121" s="996" t="s">
        <v>725</v>
      </c>
      <c r="K121" s="414">
        <v>0.05</v>
      </c>
      <c r="L121" s="178" t="s">
        <v>22</v>
      </c>
      <c r="M121" s="179">
        <v>0</v>
      </c>
      <c r="N121" s="179">
        <v>1</v>
      </c>
      <c r="O121" s="179">
        <v>1</v>
      </c>
      <c r="P121" s="179">
        <v>1</v>
      </c>
      <c r="Q121" s="6">
        <f t="shared" si="167"/>
        <v>0</v>
      </c>
      <c r="R121" s="6">
        <f t="shared" si="117"/>
        <v>0.05</v>
      </c>
      <c r="S121" s="6">
        <f t="shared" si="108"/>
        <v>0.05</v>
      </c>
      <c r="T121" s="6">
        <f t="shared" si="109"/>
        <v>0.05</v>
      </c>
      <c r="U121" s="53">
        <f t="shared" si="110"/>
        <v>0.05</v>
      </c>
      <c r="V121" s="671"/>
      <c r="W121" s="671"/>
      <c r="X121" s="671"/>
      <c r="Y121" s="671"/>
      <c r="Z121" s="1015"/>
      <c r="AA121" s="956"/>
      <c r="AB121" s="1094"/>
      <c r="AC121" s="168"/>
      <c r="AD121" s="168"/>
      <c r="AE121" s="168"/>
      <c r="AF121" s="168"/>
      <c r="AG121" s="168"/>
      <c r="AH121" s="168"/>
      <c r="AI121" s="168"/>
      <c r="AJ121" s="168"/>
      <c r="AK121" s="168"/>
      <c r="AL121" s="168"/>
      <c r="AM121" s="168"/>
      <c r="AN121" s="168"/>
      <c r="AO121" s="168"/>
      <c r="AP121" s="168"/>
      <c r="AQ121" s="168"/>
    </row>
    <row r="122" spans="1:43" s="169" customFormat="1" ht="38.450000000000003" customHeight="1">
      <c r="A122" s="1086"/>
      <c r="B122" s="1088"/>
      <c r="C122" s="960"/>
      <c r="D122" s="963"/>
      <c r="E122" s="963"/>
      <c r="F122" s="1003"/>
      <c r="G122" s="963"/>
      <c r="H122" s="963"/>
      <c r="I122" s="1005"/>
      <c r="J122" s="996"/>
      <c r="K122" s="180">
        <v>0</v>
      </c>
      <c r="L122" s="181" t="s">
        <v>23</v>
      </c>
      <c r="M122" s="182">
        <v>0</v>
      </c>
      <c r="N122" s="182">
        <v>0</v>
      </c>
      <c r="O122" s="182">
        <v>0</v>
      </c>
      <c r="P122" s="182">
        <v>0</v>
      </c>
      <c r="Q122" s="58">
        <f t="shared" si="167"/>
        <v>0</v>
      </c>
      <c r="R122" s="58">
        <f t="shared" si="117"/>
        <v>0</v>
      </c>
      <c r="S122" s="58">
        <f t="shared" si="108"/>
        <v>0</v>
      </c>
      <c r="T122" s="58">
        <f t="shared" si="109"/>
        <v>0</v>
      </c>
      <c r="U122" s="60">
        <f t="shared" si="110"/>
        <v>0</v>
      </c>
      <c r="V122" s="671"/>
      <c r="W122" s="671"/>
      <c r="X122" s="671"/>
      <c r="Y122" s="671"/>
      <c r="Z122" s="1015"/>
      <c r="AA122" s="956"/>
      <c r="AB122" s="1094"/>
      <c r="AC122" s="168"/>
      <c r="AD122" s="168"/>
      <c r="AE122" s="168"/>
      <c r="AF122" s="168"/>
      <c r="AG122" s="168"/>
      <c r="AH122" s="168"/>
      <c r="AI122" s="168"/>
      <c r="AJ122" s="168"/>
      <c r="AK122" s="168"/>
      <c r="AL122" s="168"/>
      <c r="AM122" s="168"/>
      <c r="AN122" s="168"/>
      <c r="AO122" s="168"/>
      <c r="AP122" s="168"/>
      <c r="AQ122" s="168"/>
    </row>
    <row r="123" spans="1:43" s="169" customFormat="1" ht="61.15" customHeight="1">
      <c r="A123" s="1086"/>
      <c r="B123" s="1088"/>
      <c r="C123" s="960"/>
      <c r="D123" s="963"/>
      <c r="E123" s="963"/>
      <c r="F123" s="1003"/>
      <c r="G123" s="963"/>
      <c r="H123" s="963"/>
      <c r="I123" s="1005"/>
      <c r="J123" s="996" t="s">
        <v>726</v>
      </c>
      <c r="K123" s="414">
        <v>0.1</v>
      </c>
      <c r="L123" s="178" t="s">
        <v>22</v>
      </c>
      <c r="M123" s="179">
        <v>0</v>
      </c>
      <c r="N123" s="179">
        <v>0.2</v>
      </c>
      <c r="O123" s="179">
        <v>1</v>
      </c>
      <c r="P123" s="179">
        <v>1</v>
      </c>
      <c r="Q123" s="6">
        <f t="shared" si="167"/>
        <v>0</v>
      </c>
      <c r="R123" s="6">
        <f t="shared" si="117"/>
        <v>2.0000000000000004E-2</v>
      </c>
      <c r="S123" s="6">
        <f t="shared" si="108"/>
        <v>0.1</v>
      </c>
      <c r="T123" s="6">
        <f t="shared" si="109"/>
        <v>0.1</v>
      </c>
      <c r="U123" s="53">
        <f t="shared" si="110"/>
        <v>0.1</v>
      </c>
      <c r="V123" s="671"/>
      <c r="W123" s="671"/>
      <c r="X123" s="671"/>
      <c r="Y123" s="671"/>
      <c r="Z123" s="1015"/>
      <c r="AA123" s="955" t="s">
        <v>335</v>
      </c>
      <c r="AB123" s="1094"/>
      <c r="AC123" s="168"/>
      <c r="AD123" s="168"/>
      <c r="AE123" s="168"/>
      <c r="AF123" s="168"/>
      <c r="AG123" s="168"/>
      <c r="AH123" s="168"/>
      <c r="AI123" s="168"/>
      <c r="AJ123" s="168"/>
      <c r="AK123" s="168"/>
      <c r="AL123" s="168"/>
      <c r="AM123" s="168"/>
      <c r="AN123" s="168"/>
      <c r="AO123" s="168"/>
      <c r="AP123" s="168"/>
      <c r="AQ123" s="168"/>
    </row>
    <row r="124" spans="1:43" s="169" customFormat="1" ht="63" customHeight="1">
      <c r="A124" s="1086"/>
      <c r="B124" s="1088"/>
      <c r="C124" s="960"/>
      <c r="D124" s="963"/>
      <c r="E124" s="963"/>
      <c r="F124" s="1003"/>
      <c r="G124" s="963"/>
      <c r="H124" s="963"/>
      <c r="I124" s="1005"/>
      <c r="J124" s="996"/>
      <c r="K124" s="180">
        <v>0</v>
      </c>
      <c r="L124" s="182" t="s">
        <v>23</v>
      </c>
      <c r="M124" s="182">
        <v>0</v>
      </c>
      <c r="N124" s="182">
        <v>0</v>
      </c>
      <c r="O124" s="182">
        <v>0</v>
      </c>
      <c r="P124" s="182">
        <v>0</v>
      </c>
      <c r="Q124" s="58">
        <f t="shared" si="167"/>
        <v>0</v>
      </c>
      <c r="R124" s="58">
        <f t="shared" si="117"/>
        <v>0</v>
      </c>
      <c r="S124" s="58">
        <f t="shared" si="108"/>
        <v>0</v>
      </c>
      <c r="T124" s="58">
        <f t="shared" si="109"/>
        <v>0</v>
      </c>
      <c r="U124" s="60">
        <f t="shared" si="110"/>
        <v>0</v>
      </c>
      <c r="V124" s="671"/>
      <c r="W124" s="671"/>
      <c r="X124" s="671"/>
      <c r="Y124" s="671"/>
      <c r="Z124" s="1015"/>
      <c r="AA124" s="957"/>
      <c r="AB124" s="1094"/>
      <c r="AC124" s="168"/>
      <c r="AD124" s="168"/>
      <c r="AE124" s="168"/>
      <c r="AF124" s="168"/>
      <c r="AG124" s="168"/>
      <c r="AH124" s="168"/>
      <c r="AI124" s="168"/>
      <c r="AJ124" s="168"/>
      <c r="AK124" s="168"/>
      <c r="AL124" s="168"/>
      <c r="AM124" s="168"/>
      <c r="AN124" s="168"/>
      <c r="AO124" s="168"/>
      <c r="AP124" s="168"/>
      <c r="AQ124" s="168"/>
    </row>
    <row r="125" spans="1:43" s="169" customFormat="1" ht="58.9" customHeight="1">
      <c r="A125" s="1086"/>
      <c r="B125" s="1088"/>
      <c r="C125" s="960"/>
      <c r="D125" s="963"/>
      <c r="E125" s="963"/>
      <c r="F125" s="1003"/>
      <c r="G125" s="963"/>
      <c r="H125" s="963"/>
      <c r="I125" s="1005"/>
      <c r="J125" s="996" t="s">
        <v>728</v>
      </c>
      <c r="K125" s="414">
        <v>0.15</v>
      </c>
      <c r="L125" s="178" t="s">
        <v>22</v>
      </c>
      <c r="M125" s="179">
        <v>0</v>
      </c>
      <c r="N125" s="179">
        <v>0.2</v>
      </c>
      <c r="O125" s="179">
        <v>1</v>
      </c>
      <c r="P125" s="179">
        <v>1</v>
      </c>
      <c r="Q125" s="6">
        <f t="shared" si="167"/>
        <v>0</v>
      </c>
      <c r="R125" s="6">
        <f t="shared" si="117"/>
        <v>0.03</v>
      </c>
      <c r="S125" s="6">
        <f t="shared" si="108"/>
        <v>0.15</v>
      </c>
      <c r="T125" s="6">
        <f t="shared" si="109"/>
        <v>0.15</v>
      </c>
      <c r="U125" s="53">
        <f t="shared" si="110"/>
        <v>0.15</v>
      </c>
      <c r="V125" s="671"/>
      <c r="W125" s="671"/>
      <c r="X125" s="671"/>
      <c r="Y125" s="671"/>
      <c r="Z125" s="1015"/>
      <c r="AA125" s="955" t="s">
        <v>225</v>
      </c>
      <c r="AB125" s="1094"/>
      <c r="AC125" s="168"/>
      <c r="AD125" s="168"/>
      <c r="AE125" s="168"/>
      <c r="AF125" s="168"/>
      <c r="AG125" s="168"/>
      <c r="AH125" s="168"/>
      <c r="AI125" s="168"/>
      <c r="AJ125" s="168"/>
      <c r="AK125" s="168"/>
      <c r="AL125" s="168"/>
      <c r="AM125" s="168"/>
      <c r="AN125" s="168"/>
      <c r="AO125" s="168"/>
      <c r="AP125" s="168"/>
      <c r="AQ125" s="168"/>
    </row>
    <row r="126" spans="1:43" s="169" customFormat="1" ht="58.9" customHeight="1">
      <c r="A126" s="1086"/>
      <c r="B126" s="1088"/>
      <c r="C126" s="960"/>
      <c r="D126" s="963"/>
      <c r="E126" s="963"/>
      <c r="F126" s="1003"/>
      <c r="G126" s="963"/>
      <c r="H126" s="963"/>
      <c r="I126" s="1005"/>
      <c r="J126" s="996"/>
      <c r="K126" s="180">
        <v>0</v>
      </c>
      <c r="L126" s="182" t="s">
        <v>23</v>
      </c>
      <c r="M126" s="182">
        <v>0</v>
      </c>
      <c r="N126" s="182">
        <v>0</v>
      </c>
      <c r="O126" s="182">
        <v>0</v>
      </c>
      <c r="P126" s="182">
        <v>0</v>
      </c>
      <c r="Q126" s="58">
        <f t="shared" si="167"/>
        <v>0</v>
      </c>
      <c r="R126" s="58">
        <f t="shared" si="117"/>
        <v>0</v>
      </c>
      <c r="S126" s="58">
        <f t="shared" si="108"/>
        <v>0</v>
      </c>
      <c r="T126" s="58">
        <f t="shared" si="109"/>
        <v>0</v>
      </c>
      <c r="U126" s="60">
        <f t="shared" si="110"/>
        <v>0</v>
      </c>
      <c r="V126" s="671"/>
      <c r="W126" s="671"/>
      <c r="X126" s="671"/>
      <c r="Y126" s="671"/>
      <c r="Z126" s="1015"/>
      <c r="AA126" s="957"/>
      <c r="AB126" s="1094"/>
      <c r="AC126" s="168"/>
      <c r="AD126" s="168"/>
      <c r="AE126" s="168"/>
      <c r="AF126" s="168"/>
      <c r="AG126" s="168"/>
      <c r="AH126" s="168"/>
      <c r="AI126" s="168"/>
      <c r="AJ126" s="168"/>
      <c r="AK126" s="168"/>
      <c r="AL126" s="168"/>
      <c r="AM126" s="168"/>
      <c r="AN126" s="168"/>
      <c r="AO126" s="168"/>
      <c r="AP126" s="168"/>
      <c r="AQ126" s="168"/>
    </row>
    <row r="127" spans="1:43" s="169" customFormat="1" ht="41.45" customHeight="1">
      <c r="A127" s="1086"/>
      <c r="B127" s="1088"/>
      <c r="C127" s="960"/>
      <c r="D127" s="963"/>
      <c r="E127" s="963"/>
      <c r="F127" s="1003"/>
      <c r="G127" s="963"/>
      <c r="H127" s="963"/>
      <c r="I127" s="1005"/>
      <c r="J127" s="996" t="s">
        <v>727</v>
      </c>
      <c r="K127" s="414">
        <v>0.2</v>
      </c>
      <c r="L127" s="178" t="s">
        <v>22</v>
      </c>
      <c r="M127" s="179">
        <v>0</v>
      </c>
      <c r="N127" s="179">
        <v>0</v>
      </c>
      <c r="O127" s="179">
        <v>0.5</v>
      </c>
      <c r="P127" s="179">
        <v>1</v>
      </c>
      <c r="Q127" s="6">
        <f t="shared" si="167"/>
        <v>0</v>
      </c>
      <c r="R127" s="6">
        <f t="shared" si="117"/>
        <v>0</v>
      </c>
      <c r="S127" s="6">
        <f t="shared" si="108"/>
        <v>0.1</v>
      </c>
      <c r="T127" s="6">
        <f t="shared" si="109"/>
        <v>0.2</v>
      </c>
      <c r="U127" s="53">
        <f t="shared" si="110"/>
        <v>0.2</v>
      </c>
      <c r="V127" s="671"/>
      <c r="W127" s="671"/>
      <c r="X127" s="671"/>
      <c r="Y127" s="671"/>
      <c r="Z127" s="1015"/>
      <c r="AA127" s="955" t="s">
        <v>224</v>
      </c>
      <c r="AB127" s="1094"/>
      <c r="AC127" s="168"/>
      <c r="AD127" s="168"/>
      <c r="AE127" s="168"/>
      <c r="AF127" s="168"/>
      <c r="AG127" s="168"/>
      <c r="AH127" s="168"/>
      <c r="AI127" s="168"/>
      <c r="AJ127" s="168"/>
      <c r="AK127" s="168"/>
      <c r="AL127" s="168"/>
      <c r="AM127" s="168"/>
      <c r="AN127" s="168"/>
      <c r="AO127" s="168"/>
      <c r="AP127" s="168"/>
      <c r="AQ127" s="168"/>
    </row>
    <row r="128" spans="1:43" s="169" customFormat="1" ht="22.9" customHeight="1">
      <c r="A128" s="1086"/>
      <c r="B128" s="1088"/>
      <c r="C128" s="960"/>
      <c r="D128" s="963"/>
      <c r="E128" s="963"/>
      <c r="F128" s="1003"/>
      <c r="G128" s="964"/>
      <c r="H128" s="964"/>
      <c r="I128" s="1005"/>
      <c r="J128" s="996"/>
      <c r="K128" s="180">
        <v>0</v>
      </c>
      <c r="L128" s="182" t="s">
        <v>23</v>
      </c>
      <c r="M128" s="182">
        <v>0</v>
      </c>
      <c r="N128" s="182">
        <v>0</v>
      </c>
      <c r="O128" s="182">
        <v>0</v>
      </c>
      <c r="P128" s="182">
        <v>0</v>
      </c>
      <c r="Q128" s="58">
        <f t="shared" si="167"/>
        <v>0</v>
      </c>
      <c r="R128" s="58">
        <f t="shared" si="117"/>
        <v>0</v>
      </c>
      <c r="S128" s="58">
        <f t="shared" si="108"/>
        <v>0</v>
      </c>
      <c r="T128" s="58">
        <f t="shared" si="109"/>
        <v>0</v>
      </c>
      <c r="U128" s="60">
        <f t="shared" si="110"/>
        <v>0</v>
      </c>
      <c r="V128" s="671"/>
      <c r="W128" s="671"/>
      <c r="X128" s="671"/>
      <c r="Y128" s="671"/>
      <c r="Z128" s="1015"/>
      <c r="AA128" s="956"/>
      <c r="AB128" s="1094"/>
      <c r="AC128" s="168"/>
      <c r="AD128" s="168"/>
      <c r="AE128" s="168"/>
      <c r="AF128" s="168"/>
      <c r="AG128" s="168"/>
      <c r="AH128" s="168"/>
      <c r="AI128" s="168"/>
      <c r="AJ128" s="168"/>
      <c r="AK128" s="168"/>
      <c r="AL128" s="168"/>
      <c r="AM128" s="168"/>
      <c r="AN128" s="168"/>
      <c r="AO128" s="168"/>
      <c r="AP128" s="168"/>
      <c r="AQ128" s="168"/>
    </row>
    <row r="129" spans="1:43" s="169" customFormat="1" ht="35.450000000000003" customHeight="1">
      <c r="A129" s="1086"/>
      <c r="B129" s="1088"/>
      <c r="C129" s="997" t="s">
        <v>190</v>
      </c>
      <c r="D129" s="998" t="s">
        <v>191</v>
      </c>
      <c r="E129" s="992" t="s">
        <v>993</v>
      </c>
      <c r="F129" s="1000">
        <v>53</v>
      </c>
      <c r="G129" s="1001" t="s">
        <v>704</v>
      </c>
      <c r="H129" s="992" t="s">
        <v>192</v>
      </c>
      <c r="I129" s="993">
        <v>0</v>
      </c>
      <c r="J129" s="989" t="s">
        <v>705</v>
      </c>
      <c r="K129" s="177">
        <v>0.6</v>
      </c>
      <c r="L129" s="178" t="s">
        <v>22</v>
      </c>
      <c r="M129" s="179">
        <v>0.25</v>
      </c>
      <c r="N129" s="179">
        <v>0.5</v>
      </c>
      <c r="O129" s="179">
        <v>0.75</v>
      </c>
      <c r="P129" s="179">
        <v>1</v>
      </c>
      <c r="Q129" s="6">
        <f t="shared" si="116"/>
        <v>0.15</v>
      </c>
      <c r="R129" s="6">
        <f t="shared" si="117"/>
        <v>0.3</v>
      </c>
      <c r="S129" s="6">
        <f t="shared" si="108"/>
        <v>0.44999999999999996</v>
      </c>
      <c r="T129" s="6">
        <f t="shared" si="109"/>
        <v>0.6</v>
      </c>
      <c r="U129" s="53">
        <f t="shared" si="110"/>
        <v>0.6</v>
      </c>
      <c r="V129" s="675" t="e">
        <f>+Q130+#REF!+#REF!</f>
        <v>#REF!</v>
      </c>
      <c r="W129" s="675" t="e">
        <f>+R130+#REF!+#REF!</f>
        <v>#REF!</v>
      </c>
      <c r="X129" s="675" t="e">
        <f>+S130+#REF!+#REF!</f>
        <v>#REF!</v>
      </c>
      <c r="Y129" s="675" t="e">
        <f>+T130+#REF!+#REF!</f>
        <v>#REF!</v>
      </c>
      <c r="Z129" s="1015"/>
      <c r="AA129" s="986" t="s">
        <v>345</v>
      </c>
      <c r="AB129" s="1094"/>
      <c r="AC129" s="168"/>
      <c r="AD129" s="168"/>
      <c r="AE129" s="168"/>
      <c r="AF129" s="168"/>
      <c r="AG129" s="168"/>
      <c r="AH129" s="168"/>
      <c r="AI129" s="168"/>
      <c r="AJ129" s="168"/>
      <c r="AK129" s="168"/>
      <c r="AL129" s="168"/>
      <c r="AM129" s="168"/>
      <c r="AN129" s="168"/>
      <c r="AO129" s="168"/>
      <c r="AP129" s="168"/>
      <c r="AQ129" s="168"/>
    </row>
    <row r="130" spans="1:43" s="169" customFormat="1" ht="33.6" customHeight="1">
      <c r="A130" s="1086"/>
      <c r="B130" s="1088"/>
      <c r="C130" s="997"/>
      <c r="D130" s="999"/>
      <c r="E130" s="992"/>
      <c r="F130" s="1000"/>
      <c r="G130" s="1001"/>
      <c r="H130" s="992"/>
      <c r="I130" s="994"/>
      <c r="J130" s="989"/>
      <c r="K130" s="182">
        <v>0</v>
      </c>
      <c r="L130" s="181" t="s">
        <v>23</v>
      </c>
      <c r="M130" s="182">
        <v>0</v>
      </c>
      <c r="N130" s="182">
        <v>0</v>
      </c>
      <c r="O130" s="182">
        <v>0</v>
      </c>
      <c r="P130" s="182">
        <v>0</v>
      </c>
      <c r="Q130" s="58">
        <f t="shared" si="116"/>
        <v>0</v>
      </c>
      <c r="R130" s="58">
        <f t="shared" si="117"/>
        <v>0</v>
      </c>
      <c r="S130" s="58">
        <f t="shared" si="108"/>
        <v>0</v>
      </c>
      <c r="T130" s="58">
        <f t="shared" si="109"/>
        <v>0</v>
      </c>
      <c r="U130" s="60">
        <f t="shared" si="110"/>
        <v>0</v>
      </c>
      <c r="V130" s="671"/>
      <c r="W130" s="671"/>
      <c r="X130" s="671"/>
      <c r="Y130" s="671"/>
      <c r="Z130" s="1015"/>
      <c r="AA130" s="987"/>
      <c r="AB130" s="1094"/>
      <c r="AC130" s="168"/>
      <c r="AD130" s="168"/>
      <c r="AE130" s="168"/>
      <c r="AF130" s="168"/>
      <c r="AG130" s="168"/>
      <c r="AH130" s="168"/>
      <c r="AI130" s="168"/>
      <c r="AJ130" s="168"/>
      <c r="AK130" s="168"/>
      <c r="AL130" s="168"/>
      <c r="AM130" s="168"/>
      <c r="AN130" s="168"/>
      <c r="AO130" s="168"/>
      <c r="AP130" s="168"/>
      <c r="AQ130" s="168"/>
    </row>
    <row r="131" spans="1:43" s="169" customFormat="1" ht="40.15" customHeight="1">
      <c r="A131" s="1086"/>
      <c r="B131" s="1088"/>
      <c r="C131" s="997"/>
      <c r="D131" s="999"/>
      <c r="E131" s="990" t="s">
        <v>1096</v>
      </c>
      <c r="F131" s="990">
        <v>52</v>
      </c>
      <c r="G131" s="990" t="s">
        <v>706</v>
      </c>
      <c r="H131" s="990" t="s">
        <v>192</v>
      </c>
      <c r="I131" s="990">
        <v>0</v>
      </c>
      <c r="J131" s="988" t="s">
        <v>1098</v>
      </c>
      <c r="K131" s="177">
        <v>0.3</v>
      </c>
      <c r="L131" s="178" t="s">
        <v>22</v>
      </c>
      <c r="M131" s="179">
        <v>0.25</v>
      </c>
      <c r="N131" s="179">
        <v>0.5</v>
      </c>
      <c r="O131" s="179">
        <v>0.75</v>
      </c>
      <c r="P131" s="179">
        <v>1</v>
      </c>
      <c r="Q131" s="6">
        <f t="shared" si="116"/>
        <v>7.4999999999999997E-2</v>
      </c>
      <c r="R131" s="6">
        <f t="shared" ref="R131:R133" si="168">+SUM(N131:N131)*K131</f>
        <v>0.15</v>
      </c>
      <c r="S131" s="6">
        <f t="shared" si="108"/>
        <v>0.22499999999999998</v>
      </c>
      <c r="T131" s="6">
        <f t="shared" si="109"/>
        <v>0.3</v>
      </c>
      <c r="U131" s="53">
        <f t="shared" si="110"/>
        <v>0.3</v>
      </c>
      <c r="V131" s="675" t="e">
        <f>+Q132+Q134+#REF!+#REF!</f>
        <v>#REF!</v>
      </c>
      <c r="W131" s="675" t="e">
        <f>+R132+R134+#REF!+#REF!</f>
        <v>#REF!</v>
      </c>
      <c r="X131" s="675" t="e">
        <f>+S132+S134+#REF!+#REF!</f>
        <v>#REF!</v>
      </c>
      <c r="Y131" s="675" t="e">
        <f>+T132+T134+#REF!+#REF!</f>
        <v>#REF!</v>
      </c>
      <c r="Z131" s="1015"/>
      <c r="AA131" s="987"/>
      <c r="AB131" s="1094"/>
      <c r="AC131" s="168"/>
      <c r="AD131" s="168"/>
      <c r="AE131" s="168"/>
      <c r="AF131" s="168"/>
      <c r="AG131" s="168"/>
      <c r="AH131" s="168"/>
      <c r="AI131" s="168"/>
      <c r="AJ131" s="168"/>
      <c r="AK131" s="168"/>
      <c r="AL131" s="168"/>
      <c r="AM131" s="168"/>
      <c r="AN131" s="168"/>
      <c r="AO131" s="168"/>
      <c r="AP131" s="168"/>
      <c r="AQ131" s="168"/>
    </row>
    <row r="132" spans="1:43" s="169" customFormat="1" ht="47.45" customHeight="1">
      <c r="A132" s="1086"/>
      <c r="B132" s="1088"/>
      <c r="C132" s="997"/>
      <c r="D132" s="999"/>
      <c r="E132" s="991"/>
      <c r="F132" s="991"/>
      <c r="G132" s="991"/>
      <c r="H132" s="991"/>
      <c r="I132" s="991"/>
      <c r="J132" s="988"/>
      <c r="K132" s="182">
        <v>0</v>
      </c>
      <c r="L132" s="181" t="s">
        <v>23</v>
      </c>
      <c r="M132" s="182">
        <v>0</v>
      </c>
      <c r="N132" s="182">
        <v>0</v>
      </c>
      <c r="O132" s="182">
        <v>0</v>
      </c>
      <c r="P132" s="182">
        <v>0</v>
      </c>
      <c r="Q132" s="58">
        <f t="shared" ref="Q132:Q134" si="169">+SUM(M132:M132)*K132</f>
        <v>0</v>
      </c>
      <c r="R132" s="58">
        <f>+SUM(N132:N132)*K132</f>
        <v>0</v>
      </c>
      <c r="S132" s="58">
        <f>+SUM(O132:O132)*K132</f>
        <v>0</v>
      </c>
      <c r="T132" s="58">
        <f>+SUM(P132:P132)*K132</f>
        <v>0</v>
      </c>
      <c r="U132" s="60">
        <f t="shared" si="110"/>
        <v>0</v>
      </c>
      <c r="V132" s="671"/>
      <c r="W132" s="671"/>
      <c r="X132" s="671"/>
      <c r="Y132" s="671"/>
      <c r="Z132" s="1015"/>
      <c r="AA132" s="987"/>
      <c r="AB132" s="1094"/>
      <c r="AC132" s="168"/>
      <c r="AD132" s="168"/>
      <c r="AE132" s="168"/>
      <c r="AF132" s="168"/>
      <c r="AG132" s="168"/>
      <c r="AH132" s="168"/>
      <c r="AI132" s="168"/>
      <c r="AJ132" s="168"/>
      <c r="AK132" s="168"/>
      <c r="AL132" s="168"/>
      <c r="AM132" s="168"/>
      <c r="AN132" s="168"/>
      <c r="AO132" s="168"/>
      <c r="AP132" s="168"/>
      <c r="AQ132" s="168"/>
    </row>
    <row r="133" spans="1:43" s="169" customFormat="1" ht="53.45" customHeight="1">
      <c r="A133" s="1086"/>
      <c r="B133" s="1088"/>
      <c r="C133" s="997"/>
      <c r="D133" s="999"/>
      <c r="E133" s="991"/>
      <c r="F133" s="991"/>
      <c r="G133" s="991"/>
      <c r="H133" s="991"/>
      <c r="I133" s="991"/>
      <c r="J133" s="681" t="s">
        <v>1099</v>
      </c>
      <c r="K133" s="177">
        <v>0.2</v>
      </c>
      <c r="L133" s="178" t="s">
        <v>22</v>
      </c>
      <c r="M133" s="179">
        <v>0</v>
      </c>
      <c r="N133" s="179">
        <v>0</v>
      </c>
      <c r="O133" s="179">
        <v>1</v>
      </c>
      <c r="P133" s="179">
        <v>0</v>
      </c>
      <c r="Q133" s="6">
        <f t="shared" si="169"/>
        <v>0</v>
      </c>
      <c r="R133" s="6">
        <f t="shared" si="168"/>
        <v>0</v>
      </c>
      <c r="S133" s="6">
        <f t="shared" si="108"/>
        <v>0.2</v>
      </c>
      <c r="T133" s="6">
        <f t="shared" si="109"/>
        <v>0</v>
      </c>
      <c r="U133" s="53">
        <f t="shared" si="110"/>
        <v>0.2</v>
      </c>
      <c r="V133" s="671"/>
      <c r="W133" s="671"/>
      <c r="X133" s="671"/>
      <c r="Y133" s="671"/>
      <c r="Z133" s="1015"/>
      <c r="AA133" s="987"/>
      <c r="AB133" s="1094"/>
      <c r="AC133" s="168"/>
      <c r="AD133" s="168"/>
      <c r="AE133" s="168"/>
      <c r="AF133" s="168"/>
      <c r="AG133" s="168"/>
      <c r="AH133" s="168"/>
      <c r="AI133" s="168"/>
      <c r="AJ133" s="168"/>
      <c r="AK133" s="168"/>
      <c r="AL133" s="168"/>
      <c r="AM133" s="168"/>
      <c r="AN133" s="168"/>
      <c r="AO133" s="168"/>
      <c r="AP133" s="168"/>
      <c r="AQ133" s="168"/>
    </row>
    <row r="134" spans="1:43" s="169" customFormat="1" ht="53.45" customHeight="1">
      <c r="A134" s="1086"/>
      <c r="B134" s="1088"/>
      <c r="C134" s="997"/>
      <c r="D134" s="999"/>
      <c r="E134" s="991"/>
      <c r="F134" s="991"/>
      <c r="G134" s="991"/>
      <c r="H134" s="991"/>
      <c r="I134" s="991"/>
      <c r="J134" s="682"/>
      <c r="K134" s="182">
        <v>0</v>
      </c>
      <c r="L134" s="181" t="s">
        <v>23</v>
      </c>
      <c r="M134" s="182">
        <v>0</v>
      </c>
      <c r="N134" s="182">
        <v>0</v>
      </c>
      <c r="O134" s="182">
        <v>0</v>
      </c>
      <c r="P134" s="182">
        <v>0</v>
      </c>
      <c r="Q134" s="58">
        <f t="shared" si="169"/>
        <v>0</v>
      </c>
      <c r="R134" s="58">
        <f>+SUM(N134:N134)*K134</f>
        <v>0</v>
      </c>
      <c r="S134" s="58">
        <f>+SUM(O134:O134)*K134</f>
        <v>0</v>
      </c>
      <c r="T134" s="58">
        <f>+SUM(P134:P134)*K134</f>
        <v>0</v>
      </c>
      <c r="U134" s="60">
        <f t="shared" si="110"/>
        <v>0</v>
      </c>
      <c r="V134" s="671"/>
      <c r="W134" s="671"/>
      <c r="X134" s="671"/>
      <c r="Y134" s="671"/>
      <c r="Z134" s="1015"/>
      <c r="AA134" s="987"/>
      <c r="AB134" s="1094"/>
      <c r="AC134" s="168"/>
      <c r="AD134" s="168"/>
      <c r="AE134" s="168"/>
      <c r="AF134" s="168"/>
      <c r="AG134" s="168"/>
      <c r="AH134" s="168"/>
      <c r="AI134" s="168"/>
      <c r="AJ134" s="168"/>
      <c r="AK134" s="168"/>
      <c r="AL134" s="168"/>
      <c r="AM134" s="168"/>
      <c r="AN134" s="168"/>
      <c r="AO134" s="168"/>
      <c r="AP134" s="168"/>
      <c r="AQ134" s="168"/>
    </row>
    <row r="135" spans="1:43" s="169" customFormat="1" ht="46.15" customHeight="1">
      <c r="A135" s="1086"/>
      <c r="B135" s="1088"/>
      <c r="C135" s="997"/>
      <c r="D135" s="962" t="s">
        <v>193</v>
      </c>
      <c r="E135" s="990" t="s">
        <v>1097</v>
      </c>
      <c r="F135" s="1000">
        <v>56</v>
      </c>
      <c r="G135" s="990" t="s">
        <v>707</v>
      </c>
      <c r="H135" s="990" t="s">
        <v>708</v>
      </c>
      <c r="I135" s="994">
        <v>0</v>
      </c>
      <c r="J135" s="989" t="s">
        <v>709</v>
      </c>
      <c r="K135" s="177">
        <v>0.5</v>
      </c>
      <c r="L135" s="178" t="s">
        <v>22</v>
      </c>
      <c r="M135" s="179">
        <v>0.1</v>
      </c>
      <c r="N135" s="179">
        <v>0.5</v>
      </c>
      <c r="O135" s="179">
        <v>0.75</v>
      </c>
      <c r="P135" s="179">
        <v>1</v>
      </c>
      <c r="Q135" s="6">
        <f t="shared" ref="Q135" si="170">+SUM(M135:M135)*K135</f>
        <v>0.05</v>
      </c>
      <c r="R135" s="6">
        <f t="shared" ref="R135" si="171">+SUM(N135:N135)*K135</f>
        <v>0.25</v>
      </c>
      <c r="S135" s="6">
        <f t="shared" ref="S135" si="172">+SUM(O135:O135)*K135</f>
        <v>0.375</v>
      </c>
      <c r="T135" s="6">
        <f t="shared" ref="T135" si="173">+SUM(P135:P135)*K135</f>
        <v>0.5</v>
      </c>
      <c r="U135" s="53">
        <f t="shared" si="110"/>
        <v>0.5</v>
      </c>
      <c r="V135" s="6"/>
      <c r="W135" s="6"/>
      <c r="X135" s="6"/>
      <c r="Y135" s="6"/>
      <c r="Z135" s="1015"/>
      <c r="AA135" s="987"/>
      <c r="AB135" s="1094"/>
      <c r="AC135" s="168"/>
      <c r="AD135" s="168"/>
      <c r="AE135" s="168"/>
      <c r="AF135" s="168"/>
      <c r="AG135" s="168"/>
      <c r="AH135" s="168"/>
      <c r="AI135" s="168"/>
      <c r="AJ135" s="168"/>
      <c r="AK135" s="168"/>
      <c r="AL135" s="168"/>
      <c r="AM135" s="168"/>
      <c r="AN135" s="168"/>
      <c r="AO135" s="168"/>
      <c r="AP135" s="168"/>
      <c r="AQ135" s="168"/>
    </row>
    <row r="136" spans="1:43" s="169" customFormat="1" ht="46.15" customHeight="1">
      <c r="A136" s="1086"/>
      <c r="B136" s="1088"/>
      <c r="C136" s="997"/>
      <c r="D136" s="963"/>
      <c r="E136" s="990"/>
      <c r="F136" s="1000"/>
      <c r="G136" s="990"/>
      <c r="H136" s="990"/>
      <c r="I136" s="994"/>
      <c r="J136" s="989"/>
      <c r="K136" s="180">
        <v>0</v>
      </c>
      <c r="L136" s="181" t="s">
        <v>23</v>
      </c>
      <c r="M136" s="182">
        <v>0</v>
      </c>
      <c r="N136" s="182">
        <v>0</v>
      </c>
      <c r="O136" s="182">
        <v>0</v>
      </c>
      <c r="P136" s="182">
        <v>0</v>
      </c>
      <c r="Q136" s="58">
        <f t="shared" ref="Q136" si="174">+SUM(M136:M136)*K136</f>
        <v>0</v>
      </c>
      <c r="R136" s="58">
        <f t="shared" ref="R136" si="175">+SUM(N136:N136)*K136</f>
        <v>0</v>
      </c>
      <c r="S136" s="58">
        <f t="shared" ref="S136" si="176">+SUM(O136:O136)*K136</f>
        <v>0</v>
      </c>
      <c r="T136" s="58">
        <f t="shared" ref="T136" si="177">+SUM(P136:P136)*K136</f>
        <v>0</v>
      </c>
      <c r="U136" s="60">
        <f t="shared" ref="U136" si="178">+MAX(Q136:T136)</f>
        <v>0</v>
      </c>
      <c r="V136" s="6"/>
      <c r="W136" s="6"/>
      <c r="X136" s="6"/>
      <c r="Y136" s="6"/>
      <c r="Z136" s="1015"/>
      <c r="AA136" s="987"/>
      <c r="AB136" s="1094"/>
      <c r="AC136" s="168"/>
      <c r="AD136" s="168"/>
      <c r="AE136" s="168"/>
      <c r="AF136" s="168"/>
      <c r="AG136" s="168"/>
      <c r="AH136" s="168"/>
      <c r="AI136" s="168"/>
      <c r="AJ136" s="168"/>
      <c r="AK136" s="168"/>
      <c r="AL136" s="168"/>
      <c r="AM136" s="168"/>
      <c r="AN136" s="168"/>
      <c r="AO136" s="168"/>
      <c r="AP136" s="168"/>
      <c r="AQ136" s="168"/>
    </row>
    <row r="137" spans="1:43" s="169" customFormat="1" ht="53.45" customHeight="1">
      <c r="A137" s="1086"/>
      <c r="B137" s="1088"/>
      <c r="C137" s="997"/>
      <c r="D137" s="963"/>
      <c r="E137" s="990"/>
      <c r="F137" s="1000"/>
      <c r="G137" s="990"/>
      <c r="H137" s="990"/>
      <c r="I137" s="994"/>
      <c r="J137" s="989" t="s">
        <v>710</v>
      </c>
      <c r="K137" s="177">
        <v>0.5</v>
      </c>
      <c r="L137" s="178" t="s">
        <v>22</v>
      </c>
      <c r="M137" s="179">
        <v>0</v>
      </c>
      <c r="N137" s="179">
        <v>0.5</v>
      </c>
      <c r="O137" s="179">
        <v>0.5</v>
      </c>
      <c r="P137" s="179">
        <v>1</v>
      </c>
      <c r="Q137" s="6">
        <f>+SUM(M137:M137)*K137</f>
        <v>0</v>
      </c>
      <c r="R137" s="6">
        <f>+SUM(N137:N137)*K137</f>
        <v>0.25</v>
      </c>
      <c r="S137" s="6">
        <f t="shared" si="108"/>
        <v>0.25</v>
      </c>
      <c r="T137" s="6">
        <f t="shared" si="109"/>
        <v>0.5</v>
      </c>
      <c r="U137" s="53">
        <f t="shared" si="110"/>
        <v>0.5</v>
      </c>
      <c r="V137" s="813">
        <f>+Q138</f>
        <v>0</v>
      </c>
      <c r="W137" s="813">
        <f>+R138</f>
        <v>0</v>
      </c>
      <c r="X137" s="813">
        <f>+S138</f>
        <v>0</v>
      </c>
      <c r="Y137" s="813">
        <f>+T138</f>
        <v>0</v>
      </c>
      <c r="Z137" s="1015"/>
      <c r="AA137" s="987"/>
      <c r="AB137" s="1094"/>
      <c r="AC137" s="168"/>
      <c r="AD137" s="168"/>
      <c r="AE137" s="168"/>
      <c r="AF137" s="168"/>
      <c r="AG137" s="168"/>
      <c r="AH137" s="168"/>
      <c r="AI137" s="168"/>
      <c r="AJ137" s="168"/>
      <c r="AK137" s="168"/>
      <c r="AL137" s="168"/>
      <c r="AM137" s="168"/>
      <c r="AN137" s="168"/>
      <c r="AO137" s="168"/>
      <c r="AP137" s="168"/>
      <c r="AQ137" s="168"/>
    </row>
    <row r="138" spans="1:43" s="169" customFormat="1" ht="53.45" customHeight="1">
      <c r="A138" s="1087"/>
      <c r="B138" s="1088"/>
      <c r="C138" s="997"/>
      <c r="D138" s="964"/>
      <c r="E138" s="990"/>
      <c r="F138" s="1000"/>
      <c r="G138" s="990"/>
      <c r="H138" s="990"/>
      <c r="I138" s="994"/>
      <c r="J138" s="989"/>
      <c r="K138" s="180">
        <v>0</v>
      </c>
      <c r="L138" s="181" t="s">
        <v>23</v>
      </c>
      <c r="M138" s="182">
        <v>0</v>
      </c>
      <c r="N138" s="182">
        <v>0</v>
      </c>
      <c r="O138" s="182">
        <v>0</v>
      </c>
      <c r="P138" s="182">
        <v>0</v>
      </c>
      <c r="Q138" s="58">
        <f>+SUM(M138:M138)*K138</f>
        <v>0</v>
      </c>
      <c r="R138" s="58">
        <f>+SUM(N138:N138)*K138</f>
        <v>0</v>
      </c>
      <c r="S138" s="58">
        <f>+SUM(O138:O138)*K138</f>
        <v>0</v>
      </c>
      <c r="T138" s="58">
        <f>+SUM(P138:P138)*K138</f>
        <v>0</v>
      </c>
      <c r="U138" s="60">
        <f t="shared" si="110"/>
        <v>0</v>
      </c>
      <c r="V138" s="813"/>
      <c r="W138" s="813"/>
      <c r="X138" s="813"/>
      <c r="Y138" s="813"/>
      <c r="Z138" s="1016"/>
      <c r="AA138" s="987"/>
      <c r="AB138" s="1094"/>
      <c r="AC138" s="168"/>
      <c r="AD138" s="168"/>
      <c r="AE138" s="168"/>
      <c r="AF138" s="168"/>
      <c r="AG138" s="168"/>
      <c r="AH138" s="168"/>
      <c r="AI138" s="168"/>
      <c r="AJ138" s="168"/>
      <c r="AK138" s="168"/>
      <c r="AL138" s="168"/>
      <c r="AM138" s="168"/>
      <c r="AN138" s="168"/>
      <c r="AO138" s="168"/>
      <c r="AP138" s="168"/>
      <c r="AQ138" s="168"/>
    </row>
    <row r="139" spans="1:43" ht="16.5" thickBot="1">
      <c r="I139" s="280"/>
      <c r="Q139" s="194">
        <v>0</v>
      </c>
      <c r="R139" s="194">
        <v>0</v>
      </c>
      <c r="S139" s="194">
        <v>0</v>
      </c>
      <c r="T139" s="194">
        <v>0</v>
      </c>
      <c r="U139" s="195">
        <v>0</v>
      </c>
      <c r="V139" s="71"/>
      <c r="W139" s="71"/>
      <c r="X139" s="71"/>
      <c r="Y139" s="71"/>
    </row>
    <row r="140" spans="1:43" ht="15.75">
      <c r="Q140" s="197">
        <v>0</v>
      </c>
      <c r="R140" s="198">
        <v>0</v>
      </c>
      <c r="S140" s="198">
        <v>0</v>
      </c>
      <c r="T140" s="198">
        <f>+((SUMIF($L$3:$L$138,"e",T$3:T$138)))/28</f>
        <v>0</v>
      </c>
      <c r="U140" s="199">
        <v>0</v>
      </c>
      <c r="V140" s="71"/>
      <c r="W140" s="71"/>
      <c r="X140" s="71"/>
      <c r="Y140" s="71"/>
    </row>
    <row r="141" spans="1:43" ht="16.5" thickBot="1">
      <c r="Q141" s="74"/>
      <c r="R141" s="74"/>
      <c r="S141" s="74"/>
      <c r="T141" s="74"/>
      <c r="U141" s="71"/>
      <c r="V141" s="71"/>
      <c r="W141" s="71"/>
      <c r="X141" s="71"/>
      <c r="Y141" s="71"/>
    </row>
    <row r="142" spans="1:43" ht="16.5" thickBot="1">
      <c r="Q142" s="661" t="s">
        <v>113</v>
      </c>
      <c r="R142" s="662"/>
      <c r="S142" s="662"/>
      <c r="T142" s="662"/>
      <c r="U142" s="663"/>
      <c r="V142" s="71"/>
      <c r="W142" s="71"/>
      <c r="X142" s="71"/>
      <c r="Y142" s="71"/>
    </row>
    <row r="143" spans="1:43" ht="16.5" thickBot="1">
      <c r="Q143" s="165">
        <v>0</v>
      </c>
      <c r="R143" s="165">
        <v>0</v>
      </c>
      <c r="S143" s="165">
        <v>0</v>
      </c>
      <c r="T143" s="165">
        <v>0</v>
      </c>
      <c r="U143" s="165">
        <v>0</v>
      </c>
      <c r="V143" s="71"/>
      <c r="W143" s="71"/>
      <c r="X143" s="71"/>
      <c r="Y143" s="71"/>
    </row>
    <row r="144" spans="1:43" ht="16.5" thickBot="1">
      <c r="Q144" s="108">
        <v>0</v>
      </c>
      <c r="R144" s="108">
        <v>0</v>
      </c>
      <c r="S144" s="108">
        <v>0</v>
      </c>
      <c r="T144" s="109">
        <v>0</v>
      </c>
      <c r="U144" s="110">
        <v>0</v>
      </c>
      <c r="V144" s="71"/>
      <c r="W144" s="71"/>
      <c r="X144" s="71"/>
      <c r="Y144" s="71"/>
    </row>
    <row r="145" spans="17:25" ht="53.45" customHeight="1">
      <c r="Q145" s="74"/>
      <c r="R145" s="74"/>
      <c r="S145" s="74"/>
      <c r="T145" s="74"/>
      <c r="U145" s="71"/>
      <c r="V145" s="71"/>
      <c r="W145" s="71"/>
      <c r="X145" s="71"/>
      <c r="Y145" s="71"/>
    </row>
    <row r="146" spans="17:25" ht="53.45" customHeight="1">
      <c r="Q146" s="74"/>
      <c r="R146" s="74"/>
      <c r="S146" s="74"/>
      <c r="T146" s="74"/>
      <c r="U146" s="71"/>
      <c r="V146" s="71"/>
      <c r="W146" s="71"/>
      <c r="X146" s="71"/>
      <c r="Y146" s="71"/>
    </row>
    <row r="147" spans="17:25" ht="53.45" customHeight="1">
      <c r="Q147" s="74"/>
      <c r="R147" s="74"/>
      <c r="S147" s="74"/>
      <c r="T147" s="74"/>
      <c r="U147" s="71"/>
      <c r="V147" s="71"/>
      <c r="W147" s="71"/>
      <c r="X147" s="71"/>
      <c r="Y147" s="71"/>
    </row>
    <row r="148" spans="17:25" ht="53.45" customHeight="1">
      <c r="Q148" s="74"/>
      <c r="R148" s="74"/>
      <c r="S148" s="74"/>
      <c r="T148" s="74"/>
      <c r="U148" s="71"/>
      <c r="V148" s="71"/>
      <c r="W148" s="71"/>
      <c r="X148" s="71"/>
      <c r="Y148" s="71"/>
    </row>
    <row r="149" spans="17:25" ht="53.45" customHeight="1">
      <c r="Q149" s="74"/>
      <c r="R149" s="74"/>
      <c r="S149" s="74"/>
      <c r="T149" s="74"/>
      <c r="U149" s="71"/>
      <c r="V149" s="71"/>
      <c r="W149" s="71"/>
      <c r="X149" s="71"/>
      <c r="Y149" s="71"/>
    </row>
    <row r="150" spans="17:25" ht="53.45" customHeight="1">
      <c r="Q150" s="74"/>
      <c r="R150" s="74"/>
      <c r="S150" s="74"/>
      <c r="T150" s="74"/>
      <c r="U150" s="71"/>
      <c r="V150" s="71"/>
      <c r="W150" s="71"/>
      <c r="X150" s="71"/>
      <c r="Y150" s="71"/>
    </row>
    <row r="151" spans="17:25" ht="53.45" customHeight="1">
      <c r="Q151" s="74"/>
      <c r="R151" s="74"/>
      <c r="S151" s="74"/>
      <c r="T151" s="74"/>
      <c r="U151" s="71"/>
      <c r="V151" s="71"/>
      <c r="W151" s="71"/>
      <c r="X151" s="71"/>
      <c r="Y151" s="71"/>
    </row>
    <row r="152" spans="17:25" ht="53.45" customHeight="1">
      <c r="Q152" s="74"/>
      <c r="R152" s="74"/>
      <c r="S152" s="74"/>
      <c r="T152" s="74"/>
      <c r="U152" s="71"/>
      <c r="V152" s="71"/>
      <c r="W152" s="71"/>
      <c r="X152" s="71"/>
      <c r="Y152" s="71"/>
    </row>
    <row r="153" spans="17:25" ht="53.45" customHeight="1">
      <c r="Q153" s="74"/>
      <c r="R153" s="74"/>
      <c r="S153" s="74"/>
      <c r="T153" s="74"/>
      <c r="U153" s="71"/>
      <c r="V153" s="71"/>
      <c r="W153" s="71"/>
      <c r="X153" s="71"/>
      <c r="Y153" s="71"/>
    </row>
    <row r="154" spans="17:25" ht="53.45" customHeight="1">
      <c r="Q154" s="74"/>
      <c r="R154" s="74"/>
      <c r="S154" s="74"/>
      <c r="T154" s="74"/>
      <c r="U154" s="71"/>
      <c r="V154" s="71"/>
      <c r="W154" s="71"/>
      <c r="X154" s="71"/>
      <c r="Y154" s="71"/>
    </row>
    <row r="155" spans="17:25" ht="53.45" customHeight="1">
      <c r="Q155" s="74"/>
      <c r="R155" s="74"/>
      <c r="S155" s="74"/>
      <c r="T155" s="74"/>
      <c r="U155" s="71"/>
      <c r="V155" s="71"/>
      <c r="W155" s="71"/>
      <c r="X155" s="71"/>
      <c r="Y155" s="71"/>
    </row>
    <row r="156" spans="17:25" ht="53.45" customHeight="1">
      <c r="Q156" s="74"/>
      <c r="R156" s="74"/>
      <c r="S156" s="74"/>
      <c r="T156" s="74"/>
      <c r="U156" s="71"/>
      <c r="V156" s="71"/>
      <c r="W156" s="71"/>
      <c r="X156" s="71"/>
      <c r="Y156" s="71"/>
    </row>
    <row r="157" spans="17:25" ht="53.45" customHeight="1">
      <c r="Q157" s="74"/>
      <c r="R157" s="74"/>
      <c r="S157" s="74"/>
      <c r="T157" s="74"/>
      <c r="U157" s="71"/>
      <c r="V157" s="71"/>
      <c r="W157" s="71"/>
      <c r="X157" s="71"/>
      <c r="Y157" s="71"/>
    </row>
    <row r="158" spans="17:25" ht="53.45" customHeight="1">
      <c r="Q158" s="74"/>
      <c r="R158" s="74"/>
      <c r="S158" s="74"/>
      <c r="T158" s="74"/>
      <c r="U158" s="71"/>
      <c r="V158" s="71"/>
      <c r="W158" s="71"/>
      <c r="X158" s="71"/>
      <c r="Y158" s="71"/>
    </row>
    <row r="159" spans="17:25" ht="53.45" customHeight="1">
      <c r="Q159" s="74"/>
      <c r="R159" s="74"/>
      <c r="S159" s="74"/>
      <c r="T159" s="74"/>
      <c r="U159" s="71"/>
      <c r="V159" s="71"/>
      <c r="W159" s="71"/>
      <c r="X159" s="71"/>
      <c r="Y159" s="71"/>
    </row>
    <row r="160" spans="17:25" ht="53.45" customHeight="1">
      <c r="Q160" s="74"/>
      <c r="R160" s="74"/>
      <c r="S160" s="74"/>
      <c r="T160" s="74"/>
      <c r="U160" s="71"/>
      <c r="V160" s="71"/>
      <c r="W160" s="71"/>
      <c r="X160" s="71"/>
      <c r="Y160" s="71"/>
    </row>
    <row r="161" spans="17:25" ht="53.45" customHeight="1">
      <c r="Q161" s="74"/>
      <c r="R161" s="74"/>
      <c r="S161" s="74"/>
      <c r="T161" s="74"/>
      <c r="U161" s="71"/>
      <c r="V161" s="71"/>
      <c r="W161" s="71"/>
      <c r="X161" s="71"/>
      <c r="Y161" s="71"/>
    </row>
    <row r="162" spans="17:25" ht="53.45" customHeight="1">
      <c r="Q162" s="74"/>
      <c r="R162" s="74"/>
      <c r="S162" s="74"/>
      <c r="T162" s="74"/>
      <c r="U162" s="71"/>
      <c r="V162" s="71"/>
      <c r="W162" s="71"/>
      <c r="X162" s="71"/>
      <c r="Y162" s="71"/>
    </row>
    <row r="163" spans="17:25" ht="53.45" customHeight="1">
      <c r="Q163" s="74"/>
      <c r="R163" s="74"/>
      <c r="S163" s="74"/>
      <c r="T163" s="74"/>
      <c r="U163" s="71"/>
      <c r="V163" s="71"/>
      <c r="W163" s="71"/>
      <c r="X163" s="71"/>
      <c r="Y163" s="71"/>
    </row>
    <row r="164" spans="17:25" ht="53.45" customHeight="1">
      <c r="Q164" s="74"/>
      <c r="R164" s="74"/>
      <c r="S164" s="74"/>
      <c r="T164" s="74"/>
      <c r="U164" s="71"/>
      <c r="V164" s="71"/>
      <c r="W164" s="71"/>
      <c r="X164" s="71"/>
      <c r="Y164" s="71"/>
    </row>
    <row r="165" spans="17:25" ht="53.45" customHeight="1">
      <c r="Q165" s="74"/>
      <c r="R165" s="74"/>
      <c r="S165" s="74"/>
      <c r="T165" s="74"/>
      <c r="U165" s="71"/>
      <c r="V165" s="71"/>
      <c r="W165" s="71"/>
      <c r="X165" s="71"/>
      <c r="Y165" s="71"/>
    </row>
    <row r="166" spans="17:25" ht="53.45" customHeight="1">
      <c r="Q166" s="74"/>
      <c r="R166" s="74"/>
      <c r="S166" s="74"/>
      <c r="T166" s="74"/>
      <c r="U166" s="71"/>
      <c r="V166" s="71"/>
      <c r="W166" s="71"/>
      <c r="X166" s="71"/>
      <c r="Y166" s="71"/>
    </row>
    <row r="167" spans="17:25" ht="53.45" customHeight="1">
      <c r="Q167" s="74"/>
      <c r="R167" s="74"/>
      <c r="S167" s="74"/>
      <c r="T167" s="74"/>
      <c r="U167" s="71"/>
      <c r="V167" s="71"/>
      <c r="W167" s="71"/>
      <c r="X167" s="71"/>
      <c r="Y167" s="71"/>
    </row>
    <row r="168" spans="17:25" ht="53.45" customHeight="1">
      <c r="Q168" s="74"/>
      <c r="R168" s="74"/>
      <c r="S168" s="74"/>
      <c r="T168" s="74"/>
      <c r="U168" s="71"/>
      <c r="V168" s="71"/>
      <c r="W168" s="71"/>
      <c r="X168" s="71"/>
      <c r="Y168" s="71"/>
    </row>
    <row r="169" spans="17:25" ht="53.45" customHeight="1">
      <c r="Q169" s="74"/>
      <c r="R169" s="74"/>
      <c r="S169" s="74"/>
      <c r="T169" s="74"/>
      <c r="U169" s="71"/>
      <c r="V169" s="71"/>
      <c r="W169" s="71"/>
      <c r="X169" s="71"/>
      <c r="Y169" s="71"/>
    </row>
  </sheetData>
  <mergeCells count="357">
    <mergeCell ref="E101:E114"/>
    <mergeCell ref="F101:F114"/>
    <mergeCell ref="G89:G90"/>
    <mergeCell ref="H89:H90"/>
    <mergeCell ref="H101:H114"/>
    <mergeCell ref="I101:I114"/>
    <mergeCell ref="J101:J102"/>
    <mergeCell ref="G101:G114"/>
    <mergeCell ref="J87:J88"/>
    <mergeCell ref="G87:G88"/>
    <mergeCell ref="H87:H88"/>
    <mergeCell ref="E85:E90"/>
    <mergeCell ref="F85:F90"/>
    <mergeCell ref="G85:G86"/>
    <mergeCell ref="H85:H86"/>
    <mergeCell ref="I85:I86"/>
    <mergeCell ref="J85:J86"/>
    <mergeCell ref="J95:J96"/>
    <mergeCell ref="J93:J94"/>
    <mergeCell ref="H91:H92"/>
    <mergeCell ref="H93:H94"/>
    <mergeCell ref="H95:H96"/>
    <mergeCell ref="D7:D14"/>
    <mergeCell ref="I7:I14"/>
    <mergeCell ref="J7:J8"/>
    <mergeCell ref="J9:J10"/>
    <mergeCell ref="J11:J12"/>
    <mergeCell ref="D25:D32"/>
    <mergeCell ref="F25:F32"/>
    <mergeCell ref="H25:H32"/>
    <mergeCell ref="I25:I32"/>
    <mergeCell ref="J25:J26"/>
    <mergeCell ref="E25:E32"/>
    <mergeCell ref="G25:G32"/>
    <mergeCell ref="E17:E22"/>
    <mergeCell ref="F17:F22"/>
    <mergeCell ref="G17:G22"/>
    <mergeCell ref="H17:H22"/>
    <mergeCell ref="I17:I22"/>
    <mergeCell ref="J17:J18"/>
    <mergeCell ref="J19:J20"/>
    <mergeCell ref="G35:G40"/>
    <mergeCell ref="H35:H40"/>
    <mergeCell ref="J35:J36"/>
    <mergeCell ref="J37:J38"/>
    <mergeCell ref="I35:I40"/>
    <mergeCell ref="D23:D24"/>
    <mergeCell ref="E23:E24"/>
    <mergeCell ref="F23:F24"/>
    <mergeCell ref="G23:G24"/>
    <mergeCell ref="H23:H24"/>
    <mergeCell ref="I23:I24"/>
    <mergeCell ref="J23:J24"/>
    <mergeCell ref="B1:C1"/>
    <mergeCell ref="E1:AB1"/>
    <mergeCell ref="K2:L2"/>
    <mergeCell ref="A3:A138"/>
    <mergeCell ref="B3:B138"/>
    <mergeCell ref="C3:C32"/>
    <mergeCell ref="D3:D6"/>
    <mergeCell ref="E3:E6"/>
    <mergeCell ref="F3:F6"/>
    <mergeCell ref="G3:G6"/>
    <mergeCell ref="Y3:Y6"/>
    <mergeCell ref="Z3:Z6"/>
    <mergeCell ref="AA3:AA6"/>
    <mergeCell ref="AB3:AB138"/>
    <mergeCell ref="J5:J6"/>
    <mergeCell ref="H3:H6"/>
    <mergeCell ref="I3:I6"/>
    <mergeCell ref="J3:J4"/>
    <mergeCell ref="V3:V6"/>
    <mergeCell ref="W3:W6"/>
    <mergeCell ref="X3:X6"/>
    <mergeCell ref="D35:D40"/>
    <mergeCell ref="E35:E40"/>
    <mergeCell ref="F35:F40"/>
    <mergeCell ref="Z7:Z14"/>
    <mergeCell ref="AA7:AA14"/>
    <mergeCell ref="Z15:Z16"/>
    <mergeCell ref="AA15:AA16"/>
    <mergeCell ref="J13:J14"/>
    <mergeCell ref="V13:V14"/>
    <mergeCell ref="E7:E14"/>
    <mergeCell ref="F7:F14"/>
    <mergeCell ref="G7:G14"/>
    <mergeCell ref="H7:H14"/>
    <mergeCell ref="I15:I16"/>
    <mergeCell ref="J15:J16"/>
    <mergeCell ref="J31:J32"/>
    <mergeCell ref="V31:V32"/>
    <mergeCell ref="W31:W32"/>
    <mergeCell ref="X31:X32"/>
    <mergeCell ref="Y31:Y32"/>
    <mergeCell ref="J27:J28"/>
    <mergeCell ref="J29:J30"/>
    <mergeCell ref="W13:W14"/>
    <mergeCell ref="X13:X14"/>
    <mergeCell ref="Y13:Y14"/>
    <mergeCell ref="V23:V24"/>
    <mergeCell ref="W23:W24"/>
    <mergeCell ref="J21:J22"/>
    <mergeCell ref="V21:V22"/>
    <mergeCell ref="W21:W22"/>
    <mergeCell ref="X21:X22"/>
    <mergeCell ref="Y21:Y22"/>
    <mergeCell ref="X23:X24"/>
    <mergeCell ref="Y23:Y24"/>
    <mergeCell ref="C33:C46"/>
    <mergeCell ref="D33:D34"/>
    <mergeCell ref="E33:E34"/>
    <mergeCell ref="F33:F34"/>
    <mergeCell ref="G33:G34"/>
    <mergeCell ref="H33:H34"/>
    <mergeCell ref="I33:I34"/>
    <mergeCell ref="AA33:AA40"/>
    <mergeCell ref="J39:J40"/>
    <mergeCell ref="V39:V40"/>
    <mergeCell ref="W39:W40"/>
    <mergeCell ref="J33:J34"/>
    <mergeCell ref="V33:V34"/>
    <mergeCell ref="W33:W34"/>
    <mergeCell ref="X33:X34"/>
    <mergeCell ref="Y33:Y34"/>
    <mergeCell ref="Z33:Z76"/>
    <mergeCell ref="X39:X40"/>
    <mergeCell ref="Y39:Y40"/>
    <mergeCell ref="J41:J42"/>
    <mergeCell ref="V41:V44"/>
    <mergeCell ref="W41:W44"/>
    <mergeCell ref="X41:X44"/>
    <mergeCell ref="Y41:Y44"/>
    <mergeCell ref="I63:I68"/>
    <mergeCell ref="AA41:AA44"/>
    <mergeCell ref="J43:J44"/>
    <mergeCell ref="D45:D46"/>
    <mergeCell ref="E45:E46"/>
    <mergeCell ref="F45:F46"/>
    <mergeCell ref="G45:G46"/>
    <mergeCell ref="H45:H46"/>
    <mergeCell ref="D41:D44"/>
    <mergeCell ref="E41:E44"/>
    <mergeCell ref="F41:F44"/>
    <mergeCell ref="G41:G44"/>
    <mergeCell ref="H41:H44"/>
    <mergeCell ref="I41:I44"/>
    <mergeCell ref="AA45:AA46"/>
    <mergeCell ref="I45:I46"/>
    <mergeCell ref="J45:J46"/>
    <mergeCell ref="V45:V46"/>
    <mergeCell ref="W45:W46"/>
    <mergeCell ref="X45:X46"/>
    <mergeCell ref="Y45:Y46"/>
    <mergeCell ref="J55:J56"/>
    <mergeCell ref="J65:J66"/>
    <mergeCell ref="I47:I50"/>
    <mergeCell ref="I59:I62"/>
    <mergeCell ref="I51:I58"/>
    <mergeCell ref="D51:D58"/>
    <mergeCell ref="E51:E58"/>
    <mergeCell ref="F51:F58"/>
    <mergeCell ref="G51:G58"/>
    <mergeCell ref="H51:H58"/>
    <mergeCell ref="J59:J60"/>
    <mergeCell ref="V59:V62"/>
    <mergeCell ref="W51:W58"/>
    <mergeCell ref="X51:X58"/>
    <mergeCell ref="Y51:Y58"/>
    <mergeCell ref="J53:J54"/>
    <mergeCell ref="J57:J58"/>
    <mergeCell ref="W47:W50"/>
    <mergeCell ref="X47:X50"/>
    <mergeCell ref="Y47:Y50"/>
    <mergeCell ref="AA47:AA58"/>
    <mergeCell ref="J49:J50"/>
    <mergeCell ref="J51:J52"/>
    <mergeCell ref="V51:V58"/>
    <mergeCell ref="J47:J48"/>
    <mergeCell ref="V47:V50"/>
    <mergeCell ref="W59:W62"/>
    <mergeCell ref="X59:X62"/>
    <mergeCell ref="Y59:Y62"/>
    <mergeCell ref="AA59:AA68"/>
    <mergeCell ref="J61:J62"/>
    <mergeCell ref="J63:J64"/>
    <mergeCell ref="V63:V68"/>
    <mergeCell ref="W63:W68"/>
    <mergeCell ref="X63:X68"/>
    <mergeCell ref="Y63:Y68"/>
    <mergeCell ref="J67:J68"/>
    <mergeCell ref="C69:C76"/>
    <mergeCell ref="D69:D72"/>
    <mergeCell ref="E69:E72"/>
    <mergeCell ref="F69:F72"/>
    <mergeCell ref="G69:G72"/>
    <mergeCell ref="H69:H72"/>
    <mergeCell ref="D63:D68"/>
    <mergeCell ref="E63:E68"/>
    <mergeCell ref="F63:F68"/>
    <mergeCell ref="G63:G68"/>
    <mergeCell ref="H63:H68"/>
    <mergeCell ref="C47:C68"/>
    <mergeCell ref="D47:D50"/>
    <mergeCell ref="E47:E50"/>
    <mergeCell ref="F47:F50"/>
    <mergeCell ref="G47:G50"/>
    <mergeCell ref="H47:H50"/>
    <mergeCell ref="D59:D62"/>
    <mergeCell ref="E59:E62"/>
    <mergeCell ref="F59:F62"/>
    <mergeCell ref="G59:G62"/>
    <mergeCell ref="H59:H62"/>
    <mergeCell ref="G79:G84"/>
    <mergeCell ref="H79:H84"/>
    <mergeCell ref="J77:J78"/>
    <mergeCell ref="AA69:AA72"/>
    <mergeCell ref="J71:J72"/>
    <mergeCell ref="D73:D76"/>
    <mergeCell ref="E73:E76"/>
    <mergeCell ref="F73:F76"/>
    <mergeCell ref="G73:G76"/>
    <mergeCell ref="H73:H76"/>
    <mergeCell ref="I73:I76"/>
    <mergeCell ref="J73:J74"/>
    <mergeCell ref="V73:V76"/>
    <mergeCell ref="I69:I72"/>
    <mergeCell ref="J69:J70"/>
    <mergeCell ref="V69:V72"/>
    <mergeCell ref="W69:W72"/>
    <mergeCell ref="X69:X72"/>
    <mergeCell ref="Y69:Y72"/>
    <mergeCell ref="W73:W76"/>
    <mergeCell ref="X73:X76"/>
    <mergeCell ref="Y73:Y76"/>
    <mergeCell ref="AA73:AA76"/>
    <mergeCell ref="AC73:AC76"/>
    <mergeCell ref="J75:J76"/>
    <mergeCell ref="J79:J80"/>
    <mergeCell ref="V79:V84"/>
    <mergeCell ref="W79:W84"/>
    <mergeCell ref="X79:X84"/>
    <mergeCell ref="Y79:Y84"/>
    <mergeCell ref="H97:H98"/>
    <mergeCell ref="H99:H100"/>
    <mergeCell ref="J103:J104"/>
    <mergeCell ref="J105:J106"/>
    <mergeCell ref="J107:J108"/>
    <mergeCell ref="AA91:AA114"/>
    <mergeCell ref="Z85:Z138"/>
    <mergeCell ref="W91:W100"/>
    <mergeCell ref="X91:X100"/>
    <mergeCell ref="Y91:Y100"/>
    <mergeCell ref="V101:V114"/>
    <mergeCell ref="W101:W114"/>
    <mergeCell ref="X101:X114"/>
    <mergeCell ref="Y101:Y114"/>
    <mergeCell ref="AA115:AA122"/>
    <mergeCell ref="H135:H138"/>
    <mergeCell ref="I135:I138"/>
    <mergeCell ref="I91:I100"/>
    <mergeCell ref="J91:J92"/>
    <mergeCell ref="V91:V100"/>
    <mergeCell ref="I89:I90"/>
    <mergeCell ref="J89:J90"/>
    <mergeCell ref="V89:V90"/>
    <mergeCell ref="J109:J110"/>
    <mergeCell ref="J111:J112"/>
    <mergeCell ref="J113:J114"/>
    <mergeCell ref="J97:J98"/>
    <mergeCell ref="J99:J100"/>
    <mergeCell ref="C129:C138"/>
    <mergeCell ref="D129:D134"/>
    <mergeCell ref="E129:E130"/>
    <mergeCell ref="F129:F130"/>
    <mergeCell ref="G129:G130"/>
    <mergeCell ref="Y115:Y128"/>
    <mergeCell ref="F115:F128"/>
    <mergeCell ref="I115:I128"/>
    <mergeCell ref="J115:J116"/>
    <mergeCell ref="V115:V128"/>
    <mergeCell ref="G115:G128"/>
    <mergeCell ref="H115:H128"/>
    <mergeCell ref="W115:W128"/>
    <mergeCell ref="X115:X128"/>
    <mergeCell ref="J135:J136"/>
    <mergeCell ref="D135:D138"/>
    <mergeCell ref="F135:F138"/>
    <mergeCell ref="E135:E138"/>
    <mergeCell ref="G135:G138"/>
    <mergeCell ref="C91:C128"/>
    <mergeCell ref="D91:D128"/>
    <mergeCell ref="E91:E100"/>
    <mergeCell ref="F91:F100"/>
    <mergeCell ref="G91:G100"/>
    <mergeCell ref="J123:J124"/>
    <mergeCell ref="AA123:AA124"/>
    <mergeCell ref="E131:E134"/>
    <mergeCell ref="F131:F134"/>
    <mergeCell ref="G131:G134"/>
    <mergeCell ref="H131:H134"/>
    <mergeCell ref="W131:W134"/>
    <mergeCell ref="X131:X134"/>
    <mergeCell ref="Y131:Y134"/>
    <mergeCell ref="J133:J134"/>
    <mergeCell ref="Y129:Y130"/>
    <mergeCell ref="J125:J126"/>
    <mergeCell ref="AA125:AA126"/>
    <mergeCell ref="J127:J128"/>
    <mergeCell ref="AA127:AA128"/>
    <mergeCell ref="AA79:AA84"/>
    <mergeCell ref="J81:J82"/>
    <mergeCell ref="J83:J84"/>
    <mergeCell ref="I79:I84"/>
    <mergeCell ref="Q142:U142"/>
    <mergeCell ref="E115:E128"/>
    <mergeCell ref="AA129:AA138"/>
    <mergeCell ref="J131:J132"/>
    <mergeCell ref="V129:V130"/>
    <mergeCell ref="W129:W130"/>
    <mergeCell ref="X129:X130"/>
    <mergeCell ref="J137:J138"/>
    <mergeCell ref="V137:V138"/>
    <mergeCell ref="W137:W138"/>
    <mergeCell ref="X137:X138"/>
    <mergeCell ref="Y137:Y138"/>
    <mergeCell ref="I131:I134"/>
    <mergeCell ref="H129:H130"/>
    <mergeCell ref="I129:I130"/>
    <mergeCell ref="J129:J130"/>
    <mergeCell ref="V131:V134"/>
    <mergeCell ref="J117:J118"/>
    <mergeCell ref="J119:J120"/>
    <mergeCell ref="J121:J122"/>
    <mergeCell ref="Z17:Z22"/>
    <mergeCell ref="AA17:AA22"/>
    <mergeCell ref="Z23:Z24"/>
    <mergeCell ref="AA23:AA24"/>
    <mergeCell ref="Z25:Z32"/>
    <mergeCell ref="AA25:AA32"/>
    <mergeCell ref="C77:C90"/>
    <mergeCell ref="D77:D90"/>
    <mergeCell ref="G77:G78"/>
    <mergeCell ref="H77:H78"/>
    <mergeCell ref="I77:I78"/>
    <mergeCell ref="E77:E84"/>
    <mergeCell ref="F77:F84"/>
    <mergeCell ref="D15:D22"/>
    <mergeCell ref="E15:E16"/>
    <mergeCell ref="F15:F16"/>
    <mergeCell ref="G15:G16"/>
    <mergeCell ref="H15:H16"/>
    <mergeCell ref="I87:I88"/>
    <mergeCell ref="AA85:AA90"/>
    <mergeCell ref="W89:W90"/>
    <mergeCell ref="X89:X90"/>
    <mergeCell ref="Y89:Y90"/>
    <mergeCell ref="Z79:Z84"/>
  </mergeCells>
  <conditionalFormatting sqref="Q144:T144">
    <cfRule type="iconSet" priority="1">
      <iconSet iconSet="3Symbols">
        <cfvo type="percent" val="0"/>
        <cfvo type="percent" val="33"/>
        <cfvo type="percent" val="67"/>
      </iconSet>
    </cfRule>
  </conditionalFormatting>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CCA3F3-2B32-4AE8-A3A1-DDAC0FEEDC33}">
  <sheetPr>
    <tabColor theme="0"/>
  </sheetPr>
  <dimension ref="A1:AN154"/>
  <sheetViews>
    <sheetView zoomScale="70" zoomScaleNormal="70" zoomScaleSheetLayoutView="70" workbookViewId="0">
      <selection activeCell="D1" sqref="D1"/>
    </sheetView>
  </sheetViews>
  <sheetFormatPr baseColWidth="10" defaultColWidth="12.42578125" defaultRowHeight="15.75"/>
  <cols>
    <col min="1" max="1" width="15.5703125" style="169" customWidth="1"/>
    <col min="2" max="2" width="23.85546875" style="169" customWidth="1"/>
    <col min="3" max="3" width="25.85546875" style="169" customWidth="1"/>
    <col min="4" max="4" width="28.140625" style="169" customWidth="1"/>
    <col min="5" max="5" width="40.7109375" style="169" customWidth="1"/>
    <col min="6" max="6" width="11.42578125" style="169" customWidth="1"/>
    <col min="7" max="7" width="29.28515625" style="258" customWidth="1"/>
    <col min="8" max="8" width="20.5703125" style="258" customWidth="1"/>
    <col min="9" max="9" width="11.5703125" style="169" customWidth="1"/>
    <col min="10" max="10" width="47.28515625" style="258" customWidth="1"/>
    <col min="11" max="11" width="12.42578125" style="169"/>
    <col min="12" max="12" width="5.28515625" style="169" customWidth="1"/>
    <col min="13" max="13" width="9.7109375" style="169" customWidth="1"/>
    <col min="14" max="14" width="9.28515625" style="169" customWidth="1"/>
    <col min="15" max="15" width="10.140625" style="169" customWidth="1"/>
    <col min="16" max="16" width="10" style="169" customWidth="1"/>
    <col min="17" max="17" width="10" style="8" customWidth="1"/>
    <col min="18" max="18" width="10.42578125" style="8" bestFit="1" customWidth="1"/>
    <col min="19" max="25" width="10" style="8" customWidth="1"/>
    <col min="26" max="26" width="12.42578125" style="168"/>
    <col min="27" max="27" width="18.7109375" style="168" customWidth="1"/>
    <col min="28" max="28" width="16.7109375" style="168" customWidth="1"/>
    <col min="29" max="40" width="12.42578125" style="168"/>
    <col min="41" max="16384" width="12.42578125" style="169"/>
  </cols>
  <sheetData>
    <row r="1" spans="1:28" ht="39.4" customHeight="1">
      <c r="A1" s="19" t="s">
        <v>0</v>
      </c>
      <c r="B1" s="1228" t="s">
        <v>1</v>
      </c>
      <c r="C1" s="1229"/>
      <c r="D1" s="19" t="s">
        <v>226</v>
      </c>
      <c r="E1" s="1230"/>
      <c r="F1" s="1230"/>
      <c r="G1" s="1230"/>
      <c r="H1" s="1230"/>
      <c r="I1" s="1230"/>
      <c r="J1" s="1230"/>
      <c r="K1" s="1230"/>
      <c r="L1" s="1230"/>
      <c r="M1" s="1230"/>
      <c r="N1" s="1230"/>
      <c r="O1" s="1230"/>
      <c r="P1" s="1230"/>
      <c r="Q1" s="1230"/>
      <c r="R1" s="1230"/>
      <c r="S1" s="1230"/>
      <c r="T1" s="1230"/>
      <c r="U1" s="1230"/>
      <c r="V1" s="1230"/>
      <c r="W1" s="1230"/>
      <c r="X1" s="1230"/>
      <c r="Y1" s="1230"/>
      <c r="Z1" s="1230"/>
      <c r="AA1" s="1230"/>
      <c r="AB1" s="1230"/>
    </row>
    <row r="2" spans="1:28" ht="66" customHeight="1">
      <c r="A2" s="229" t="s">
        <v>2</v>
      </c>
      <c r="B2" s="230" t="s">
        <v>3</v>
      </c>
      <c r="C2" s="230" t="s">
        <v>71</v>
      </c>
      <c r="D2" s="20" t="s">
        <v>152</v>
      </c>
      <c r="E2" s="231" t="s">
        <v>434</v>
      </c>
      <c r="F2" s="172" t="s">
        <v>72</v>
      </c>
      <c r="G2" s="232" t="s">
        <v>6</v>
      </c>
      <c r="H2" s="232" t="s">
        <v>7</v>
      </c>
      <c r="I2" s="233" t="s">
        <v>8</v>
      </c>
      <c r="J2" s="232" t="s">
        <v>9</v>
      </c>
      <c r="K2" s="1231" t="s">
        <v>10</v>
      </c>
      <c r="L2" s="1232"/>
      <c r="M2" s="234">
        <v>45717</v>
      </c>
      <c r="N2" s="234">
        <v>45809</v>
      </c>
      <c r="O2" s="234">
        <v>45901</v>
      </c>
      <c r="P2" s="234">
        <v>45992</v>
      </c>
      <c r="Q2" s="48" t="s">
        <v>11</v>
      </c>
      <c r="R2" s="48" t="s">
        <v>12</v>
      </c>
      <c r="S2" s="48" t="s">
        <v>13</v>
      </c>
      <c r="T2" s="48" t="s">
        <v>14</v>
      </c>
      <c r="U2" s="48" t="s">
        <v>15</v>
      </c>
      <c r="V2" s="48" t="s">
        <v>16</v>
      </c>
      <c r="W2" s="48" t="s">
        <v>17</v>
      </c>
      <c r="X2" s="48" t="s">
        <v>18</v>
      </c>
      <c r="Y2" s="48" t="s">
        <v>19</v>
      </c>
      <c r="Z2" s="28" t="s">
        <v>26</v>
      </c>
      <c r="AA2" s="29" t="s">
        <v>20</v>
      </c>
      <c r="AB2" s="30" t="s">
        <v>21</v>
      </c>
    </row>
    <row r="3" spans="1:28" ht="50.25" customHeight="1">
      <c r="A3" s="1233"/>
      <c r="B3" s="1235" t="s">
        <v>334</v>
      </c>
      <c r="C3" s="1237" t="s">
        <v>227</v>
      </c>
      <c r="D3" s="1126" t="s">
        <v>228</v>
      </c>
      <c r="E3" s="1162" t="s">
        <v>1100</v>
      </c>
      <c r="F3" s="1239">
        <v>57</v>
      </c>
      <c r="G3" s="1190" t="s">
        <v>1101</v>
      </c>
      <c r="H3" s="1113" t="s">
        <v>229</v>
      </c>
      <c r="I3" s="1245">
        <f>+MAX(V3:Y8)</f>
        <v>0</v>
      </c>
      <c r="J3" s="1241" t="s">
        <v>1102</v>
      </c>
      <c r="K3" s="235">
        <v>0.25</v>
      </c>
      <c r="L3" s="236" t="s">
        <v>22</v>
      </c>
      <c r="M3" s="237">
        <v>1</v>
      </c>
      <c r="N3" s="237">
        <v>1</v>
      </c>
      <c r="O3" s="237">
        <v>1</v>
      </c>
      <c r="P3" s="237">
        <v>1</v>
      </c>
      <c r="Q3" s="6">
        <f t="shared" ref="Q3:Q62" si="0">+SUM(M3:M3)*K3</f>
        <v>0.25</v>
      </c>
      <c r="R3" s="6">
        <f t="shared" ref="R3:R62" si="1">+SUM(N3:N3)*K3</f>
        <v>0.25</v>
      </c>
      <c r="S3" s="6">
        <f t="shared" ref="S3:S62" si="2">+SUM(O3:O3)*K3</f>
        <v>0.25</v>
      </c>
      <c r="T3" s="6">
        <f t="shared" ref="T3:T62" si="3">+SUM(P3:P3)*K3</f>
        <v>0.25</v>
      </c>
      <c r="U3" s="49">
        <f t="shared" ref="U3:U62" si="4">+MAX(Q3:T3)</f>
        <v>0.25</v>
      </c>
      <c r="V3" s="675">
        <f>+Q4+Q6+Q8</f>
        <v>0</v>
      </c>
      <c r="W3" s="675">
        <f>+R4+R6+R8</f>
        <v>0</v>
      </c>
      <c r="X3" s="675">
        <f>+S4+S6+S8</f>
        <v>0</v>
      </c>
      <c r="Y3" s="675">
        <f>+T4+T6+T8</f>
        <v>0</v>
      </c>
      <c r="Z3" s="1218" t="s">
        <v>69</v>
      </c>
      <c r="AA3" s="1220" t="s">
        <v>240</v>
      </c>
      <c r="AB3" s="1240" t="s">
        <v>230</v>
      </c>
    </row>
    <row r="4" spans="1:28" ht="51" customHeight="1">
      <c r="A4" s="1234"/>
      <c r="B4" s="1236"/>
      <c r="C4" s="1238"/>
      <c r="D4" s="1127"/>
      <c r="E4" s="1162"/>
      <c r="F4" s="1162"/>
      <c r="G4" s="1191"/>
      <c r="H4" s="1114"/>
      <c r="I4" s="1162"/>
      <c r="J4" s="1242"/>
      <c r="K4" s="238">
        <v>0.25</v>
      </c>
      <c r="L4" s="239" t="s">
        <v>23</v>
      </c>
      <c r="M4" s="240">
        <v>0</v>
      </c>
      <c r="N4" s="240">
        <v>0</v>
      </c>
      <c r="O4" s="244">
        <v>0</v>
      </c>
      <c r="P4" s="240">
        <v>0</v>
      </c>
      <c r="Q4" s="58">
        <f t="shared" si="0"/>
        <v>0</v>
      </c>
      <c r="R4" s="58">
        <f t="shared" si="1"/>
        <v>0</v>
      </c>
      <c r="S4" s="58">
        <f t="shared" si="2"/>
        <v>0</v>
      </c>
      <c r="T4" s="58">
        <f t="shared" si="3"/>
        <v>0</v>
      </c>
      <c r="U4" s="59">
        <f t="shared" si="4"/>
        <v>0</v>
      </c>
      <c r="V4" s="671"/>
      <c r="W4" s="671"/>
      <c r="X4" s="671"/>
      <c r="Y4" s="671"/>
      <c r="Z4" s="1219"/>
      <c r="AA4" s="1221"/>
      <c r="AB4" s="1240"/>
    </row>
    <row r="5" spans="1:28" ht="49.9" customHeight="1">
      <c r="A5" s="1234"/>
      <c r="B5" s="1236"/>
      <c r="C5" s="1238"/>
      <c r="D5" s="1127"/>
      <c r="E5" s="1162"/>
      <c r="F5" s="1162"/>
      <c r="G5" s="1191"/>
      <c r="H5" s="1114"/>
      <c r="I5" s="1162"/>
      <c r="J5" s="1241" t="s">
        <v>1103</v>
      </c>
      <c r="K5" s="235">
        <v>0.5</v>
      </c>
      <c r="L5" s="236" t="s">
        <v>22</v>
      </c>
      <c r="M5" s="237">
        <v>0</v>
      </c>
      <c r="N5" s="237">
        <v>0.25</v>
      </c>
      <c r="O5" s="237">
        <v>0.5</v>
      </c>
      <c r="P5" s="237">
        <v>1</v>
      </c>
      <c r="Q5" s="6">
        <f t="shared" si="0"/>
        <v>0</v>
      </c>
      <c r="R5" s="6">
        <f t="shared" si="1"/>
        <v>0.125</v>
      </c>
      <c r="S5" s="6">
        <f t="shared" si="2"/>
        <v>0.25</v>
      </c>
      <c r="T5" s="6">
        <f t="shared" si="3"/>
        <v>0.5</v>
      </c>
      <c r="U5" s="49">
        <f t="shared" si="4"/>
        <v>0.5</v>
      </c>
      <c r="V5" s="671"/>
      <c r="W5" s="671"/>
      <c r="X5" s="671"/>
      <c r="Y5" s="671"/>
      <c r="Z5" s="1219"/>
      <c r="AA5" s="1221"/>
      <c r="AB5" s="1240"/>
    </row>
    <row r="6" spans="1:28" ht="47.25" customHeight="1">
      <c r="A6" s="1234"/>
      <c r="B6" s="1236"/>
      <c r="C6" s="1238"/>
      <c r="D6" s="1127"/>
      <c r="E6" s="1162"/>
      <c r="F6" s="1162"/>
      <c r="G6" s="1191"/>
      <c r="H6" s="1114"/>
      <c r="I6" s="1162"/>
      <c r="J6" s="1242"/>
      <c r="K6" s="238">
        <v>0.5</v>
      </c>
      <c r="L6" s="239" t="s">
        <v>23</v>
      </c>
      <c r="M6" s="240">
        <v>0</v>
      </c>
      <c r="N6" s="240">
        <v>0</v>
      </c>
      <c r="O6" s="244">
        <v>0</v>
      </c>
      <c r="P6" s="240">
        <v>0</v>
      </c>
      <c r="Q6" s="58">
        <f t="shared" si="0"/>
        <v>0</v>
      </c>
      <c r="R6" s="58">
        <f t="shared" si="1"/>
        <v>0</v>
      </c>
      <c r="S6" s="58">
        <f t="shared" si="2"/>
        <v>0</v>
      </c>
      <c r="T6" s="58">
        <f t="shared" si="3"/>
        <v>0</v>
      </c>
      <c r="U6" s="59">
        <f t="shared" si="4"/>
        <v>0</v>
      </c>
      <c r="V6" s="671"/>
      <c r="W6" s="671"/>
      <c r="X6" s="671"/>
      <c r="Y6" s="671"/>
      <c r="Z6" s="1219"/>
      <c r="AA6" s="1221"/>
      <c r="AB6" s="1240"/>
    </row>
    <row r="7" spans="1:28" ht="49.9" customHeight="1">
      <c r="A7" s="1234"/>
      <c r="B7" s="1236"/>
      <c r="C7" s="1238"/>
      <c r="D7" s="1127"/>
      <c r="E7" s="1162"/>
      <c r="F7" s="1162"/>
      <c r="G7" s="1191"/>
      <c r="H7" s="1114"/>
      <c r="I7" s="1162"/>
      <c r="J7" s="1243" t="s">
        <v>1104</v>
      </c>
      <c r="K7" s="241">
        <v>0.25</v>
      </c>
      <c r="L7" s="236" t="s">
        <v>22</v>
      </c>
      <c r="M7" s="242">
        <v>0</v>
      </c>
      <c r="N7" s="242">
        <v>0</v>
      </c>
      <c r="O7" s="242">
        <v>0.5</v>
      </c>
      <c r="P7" s="237">
        <v>1</v>
      </c>
      <c r="Q7" s="6">
        <f t="shared" si="0"/>
        <v>0</v>
      </c>
      <c r="R7" s="6">
        <f t="shared" si="1"/>
        <v>0</v>
      </c>
      <c r="S7" s="6">
        <f t="shared" si="2"/>
        <v>0.125</v>
      </c>
      <c r="T7" s="6">
        <f t="shared" si="3"/>
        <v>0.25</v>
      </c>
      <c r="U7" s="49">
        <f t="shared" si="4"/>
        <v>0.25</v>
      </c>
      <c r="V7" s="671"/>
      <c r="W7" s="671"/>
      <c r="X7" s="671"/>
      <c r="Y7" s="671"/>
      <c r="Z7" s="1219"/>
      <c r="AA7" s="1221"/>
      <c r="AB7" s="1240"/>
    </row>
    <row r="8" spans="1:28" ht="32.25" customHeight="1">
      <c r="A8" s="1234"/>
      <c r="B8" s="1236"/>
      <c r="C8" s="1238"/>
      <c r="D8" s="1127"/>
      <c r="E8" s="1162"/>
      <c r="F8" s="1162"/>
      <c r="G8" s="1191"/>
      <c r="H8" s="1115"/>
      <c r="I8" s="1162"/>
      <c r="J8" s="1244"/>
      <c r="K8" s="238">
        <v>0.25</v>
      </c>
      <c r="L8" s="239" t="s">
        <v>23</v>
      </c>
      <c r="M8" s="240">
        <v>0</v>
      </c>
      <c r="N8" s="240">
        <v>0</v>
      </c>
      <c r="O8" s="244">
        <v>0</v>
      </c>
      <c r="P8" s="240">
        <v>0</v>
      </c>
      <c r="Q8" s="58">
        <f t="shared" si="0"/>
        <v>0</v>
      </c>
      <c r="R8" s="58">
        <f t="shared" si="1"/>
        <v>0</v>
      </c>
      <c r="S8" s="58">
        <f t="shared" si="2"/>
        <v>0</v>
      </c>
      <c r="T8" s="58">
        <f t="shared" si="3"/>
        <v>0</v>
      </c>
      <c r="U8" s="59">
        <f t="shared" si="4"/>
        <v>0</v>
      </c>
      <c r="V8" s="671"/>
      <c r="W8" s="671"/>
      <c r="X8" s="671"/>
      <c r="Y8" s="671"/>
      <c r="Z8" s="1219"/>
      <c r="AA8" s="1221"/>
      <c r="AB8" s="1240"/>
    </row>
    <row r="9" spans="1:28" ht="49.9" customHeight="1">
      <c r="A9" s="1234"/>
      <c r="B9" s="1236"/>
      <c r="C9" s="1238"/>
      <c r="D9" s="1246" t="s">
        <v>231</v>
      </c>
      <c r="E9" s="1216" t="s">
        <v>1107</v>
      </c>
      <c r="F9" s="1200">
        <v>58</v>
      </c>
      <c r="G9" s="1113" t="s">
        <v>915</v>
      </c>
      <c r="H9" s="1113" t="s">
        <v>229</v>
      </c>
      <c r="I9" s="1169">
        <f>+MAX(V9:Y14)</f>
        <v>0</v>
      </c>
      <c r="J9" s="1171" t="s">
        <v>912</v>
      </c>
      <c r="K9" s="54">
        <v>0.2</v>
      </c>
      <c r="L9" s="243" t="s">
        <v>22</v>
      </c>
      <c r="M9" s="237">
        <v>0</v>
      </c>
      <c r="N9" s="237">
        <v>0.3</v>
      </c>
      <c r="O9" s="237">
        <v>0.5</v>
      </c>
      <c r="P9" s="237">
        <v>1</v>
      </c>
      <c r="Q9" s="6">
        <f t="shared" si="0"/>
        <v>0</v>
      </c>
      <c r="R9" s="6">
        <f t="shared" si="1"/>
        <v>0.06</v>
      </c>
      <c r="S9" s="6">
        <f t="shared" si="2"/>
        <v>0.1</v>
      </c>
      <c r="T9" s="6">
        <f t="shared" si="3"/>
        <v>0.2</v>
      </c>
      <c r="U9" s="49">
        <f t="shared" si="4"/>
        <v>0.2</v>
      </c>
      <c r="V9" s="675">
        <f>+Q10+Q12+Q14</f>
        <v>0</v>
      </c>
      <c r="W9" s="675">
        <f>+R10+R12+R14</f>
        <v>0</v>
      </c>
      <c r="X9" s="675">
        <f>+S10+S12+S14</f>
        <v>0</v>
      </c>
      <c r="Y9" s="675">
        <f>+T10+T12+T14</f>
        <v>0</v>
      </c>
      <c r="Z9" s="1139" t="s">
        <v>55</v>
      </c>
      <c r="AA9" s="1141" t="s">
        <v>1105</v>
      </c>
      <c r="AB9" s="1240"/>
    </row>
    <row r="10" spans="1:28" ht="49.9" customHeight="1">
      <c r="A10" s="1234"/>
      <c r="B10" s="1236"/>
      <c r="C10" s="1238"/>
      <c r="D10" s="1247"/>
      <c r="E10" s="1191"/>
      <c r="F10" s="1179"/>
      <c r="G10" s="1114"/>
      <c r="H10" s="1114"/>
      <c r="I10" s="1164"/>
      <c r="J10" s="1172"/>
      <c r="K10" s="66">
        <v>0.2</v>
      </c>
      <c r="L10" s="239" t="s">
        <v>23</v>
      </c>
      <c r="M10" s="244">
        <v>0</v>
      </c>
      <c r="N10" s="244">
        <v>0</v>
      </c>
      <c r="O10" s="244">
        <v>0</v>
      </c>
      <c r="P10" s="244">
        <v>0</v>
      </c>
      <c r="Q10" s="58">
        <f t="shared" si="0"/>
        <v>0</v>
      </c>
      <c r="R10" s="58">
        <f t="shared" si="1"/>
        <v>0</v>
      </c>
      <c r="S10" s="58">
        <f t="shared" si="2"/>
        <v>0</v>
      </c>
      <c r="T10" s="58">
        <f t="shared" si="3"/>
        <v>0</v>
      </c>
      <c r="U10" s="59">
        <f t="shared" si="4"/>
        <v>0</v>
      </c>
      <c r="V10" s="671"/>
      <c r="W10" s="671"/>
      <c r="X10" s="671"/>
      <c r="Y10" s="671"/>
      <c r="Z10" s="1140"/>
      <c r="AA10" s="1142"/>
      <c r="AB10" s="1240"/>
    </row>
    <row r="11" spans="1:28" ht="49.9" customHeight="1">
      <c r="A11" s="1234"/>
      <c r="B11" s="1236"/>
      <c r="C11" s="1238"/>
      <c r="D11" s="1247"/>
      <c r="E11" s="1191"/>
      <c r="F11" s="1179"/>
      <c r="G11" s="1114"/>
      <c r="H11" s="1114"/>
      <c r="I11" s="1164"/>
      <c r="J11" s="1171" t="s">
        <v>913</v>
      </c>
      <c r="K11" s="54">
        <v>0.3</v>
      </c>
      <c r="L11" s="243" t="s">
        <v>22</v>
      </c>
      <c r="M11" s="245">
        <v>0</v>
      </c>
      <c r="N11" s="245">
        <v>0</v>
      </c>
      <c r="O11" s="245">
        <v>0.5</v>
      </c>
      <c r="P11" s="245">
        <v>1</v>
      </c>
      <c r="Q11" s="6">
        <f t="shared" si="0"/>
        <v>0</v>
      </c>
      <c r="R11" s="6">
        <f t="shared" si="1"/>
        <v>0</v>
      </c>
      <c r="S11" s="6">
        <f t="shared" si="2"/>
        <v>0.15</v>
      </c>
      <c r="T11" s="6">
        <f t="shared" si="3"/>
        <v>0.3</v>
      </c>
      <c r="U11" s="49">
        <f t="shared" si="4"/>
        <v>0.3</v>
      </c>
      <c r="V11" s="671"/>
      <c r="W11" s="671"/>
      <c r="X11" s="671"/>
      <c r="Y11" s="671"/>
      <c r="Z11" s="1140"/>
      <c r="AA11" s="1142"/>
      <c r="AB11" s="1240"/>
    </row>
    <row r="12" spans="1:28" ht="49.9" customHeight="1">
      <c r="A12" s="1234"/>
      <c r="B12" s="1236"/>
      <c r="C12" s="1238"/>
      <c r="D12" s="1247"/>
      <c r="E12" s="1191"/>
      <c r="F12" s="1179"/>
      <c r="G12" s="1114"/>
      <c r="H12" s="1114"/>
      <c r="I12" s="1164"/>
      <c r="J12" s="1172"/>
      <c r="K12" s="66">
        <v>0.3</v>
      </c>
      <c r="L12" s="239" t="s">
        <v>23</v>
      </c>
      <c r="M12" s="244">
        <v>0</v>
      </c>
      <c r="N12" s="244">
        <v>0</v>
      </c>
      <c r="O12" s="244">
        <v>0</v>
      </c>
      <c r="P12" s="244">
        <v>0</v>
      </c>
      <c r="Q12" s="58">
        <f t="shared" si="0"/>
        <v>0</v>
      </c>
      <c r="R12" s="58">
        <f t="shared" si="1"/>
        <v>0</v>
      </c>
      <c r="S12" s="58">
        <f t="shared" si="2"/>
        <v>0</v>
      </c>
      <c r="T12" s="58">
        <f t="shared" si="3"/>
        <v>0</v>
      </c>
      <c r="U12" s="59">
        <f t="shared" si="4"/>
        <v>0</v>
      </c>
      <c r="V12" s="671"/>
      <c r="W12" s="671"/>
      <c r="X12" s="671"/>
      <c r="Y12" s="671"/>
      <c r="Z12" s="1140"/>
      <c r="AA12" s="1142"/>
      <c r="AB12" s="1240"/>
    </row>
    <row r="13" spans="1:28" ht="49.9" customHeight="1">
      <c r="A13" s="1234"/>
      <c r="B13" s="1236"/>
      <c r="C13" s="1238"/>
      <c r="D13" s="1247"/>
      <c r="E13" s="1191"/>
      <c r="F13" s="1179"/>
      <c r="G13" s="1114"/>
      <c r="H13" s="1114"/>
      <c r="I13" s="1164"/>
      <c r="J13" s="1226" t="s">
        <v>914</v>
      </c>
      <c r="K13" s="54">
        <v>0.5</v>
      </c>
      <c r="L13" s="243" t="s">
        <v>22</v>
      </c>
      <c r="M13" s="237">
        <v>0</v>
      </c>
      <c r="N13" s="237">
        <v>0.3</v>
      </c>
      <c r="O13" s="237">
        <v>0.5</v>
      </c>
      <c r="P13" s="237">
        <v>1</v>
      </c>
      <c r="Q13" s="6">
        <f t="shared" si="0"/>
        <v>0</v>
      </c>
      <c r="R13" s="6">
        <f t="shared" si="1"/>
        <v>0.15</v>
      </c>
      <c r="S13" s="6">
        <f t="shared" si="2"/>
        <v>0.25</v>
      </c>
      <c r="T13" s="6">
        <f t="shared" si="3"/>
        <v>0.5</v>
      </c>
      <c r="U13" s="49">
        <f t="shared" si="4"/>
        <v>0.5</v>
      </c>
      <c r="V13" s="671"/>
      <c r="W13" s="671"/>
      <c r="X13" s="671"/>
      <c r="Y13" s="671"/>
      <c r="Z13" s="1140"/>
      <c r="AA13" s="1142"/>
      <c r="AB13" s="1240"/>
    </row>
    <row r="14" spans="1:28" ht="71.45" customHeight="1">
      <c r="A14" s="1234"/>
      <c r="B14" s="1236"/>
      <c r="C14" s="1238"/>
      <c r="D14" s="1248"/>
      <c r="E14" s="1217"/>
      <c r="F14" s="1180"/>
      <c r="G14" s="1115"/>
      <c r="H14" s="1115"/>
      <c r="I14" s="1178"/>
      <c r="J14" s="1227"/>
      <c r="K14" s="66">
        <v>0.5</v>
      </c>
      <c r="L14" s="239" t="s">
        <v>23</v>
      </c>
      <c r="M14" s="244">
        <v>0</v>
      </c>
      <c r="N14" s="244">
        <v>0</v>
      </c>
      <c r="O14" s="244">
        <v>0</v>
      </c>
      <c r="P14" s="244">
        <v>0</v>
      </c>
      <c r="Q14" s="58">
        <f t="shared" si="0"/>
        <v>0</v>
      </c>
      <c r="R14" s="58">
        <f t="shared" si="1"/>
        <v>0</v>
      </c>
      <c r="S14" s="58">
        <f t="shared" si="2"/>
        <v>0</v>
      </c>
      <c r="T14" s="58">
        <f t="shared" si="3"/>
        <v>0</v>
      </c>
      <c r="U14" s="59">
        <f t="shared" si="4"/>
        <v>0</v>
      </c>
      <c r="V14" s="672"/>
      <c r="W14" s="672"/>
      <c r="X14" s="672"/>
      <c r="Y14" s="672"/>
      <c r="Z14" s="1140"/>
      <c r="AA14" s="1142"/>
      <c r="AB14" s="1240"/>
    </row>
    <row r="15" spans="1:28" ht="49.9" customHeight="1">
      <c r="A15" s="1234"/>
      <c r="B15" s="1236"/>
      <c r="C15" s="1238"/>
      <c r="D15" s="1110" t="s">
        <v>233</v>
      </c>
      <c r="E15" s="1210" t="s">
        <v>1106</v>
      </c>
      <c r="F15" s="1213">
        <v>59</v>
      </c>
      <c r="G15" s="1210" t="s">
        <v>916</v>
      </c>
      <c r="H15" s="1210" t="s">
        <v>917</v>
      </c>
      <c r="I15" s="1205">
        <f>+MAX(V15:Y20)</f>
        <v>0</v>
      </c>
      <c r="J15" s="1208" t="s">
        <v>918</v>
      </c>
      <c r="K15" s="477">
        <v>0.2</v>
      </c>
      <c r="L15" s="243" t="s">
        <v>22</v>
      </c>
      <c r="M15" s="245">
        <v>0</v>
      </c>
      <c r="N15" s="245">
        <v>0.3</v>
      </c>
      <c r="O15" s="245">
        <v>0.5</v>
      </c>
      <c r="P15" s="245">
        <v>1</v>
      </c>
      <c r="Q15" s="6">
        <f t="shared" si="0"/>
        <v>0</v>
      </c>
      <c r="R15" s="6">
        <f t="shared" si="1"/>
        <v>0.06</v>
      </c>
      <c r="S15" s="6">
        <f t="shared" si="2"/>
        <v>0.1</v>
      </c>
      <c r="T15" s="6">
        <f t="shared" si="3"/>
        <v>0.2</v>
      </c>
      <c r="U15" s="49">
        <f t="shared" si="4"/>
        <v>0.2</v>
      </c>
      <c r="V15" s="675">
        <f>+Q16+Q18+Q20</f>
        <v>0</v>
      </c>
      <c r="W15" s="675">
        <f>+R16+R18+R20</f>
        <v>0</v>
      </c>
      <c r="X15" s="675">
        <f>+S16+S18+S20</f>
        <v>0</v>
      </c>
      <c r="Y15" s="675">
        <f>+T16+T18+T20</f>
        <v>0</v>
      </c>
      <c r="Z15" s="1140"/>
      <c r="AA15" s="1142"/>
      <c r="AB15" s="1240"/>
    </row>
    <row r="16" spans="1:28" ht="49.9" customHeight="1">
      <c r="A16" s="1234"/>
      <c r="B16" s="1236"/>
      <c r="C16" s="1238"/>
      <c r="D16" s="1111"/>
      <c r="E16" s="1211"/>
      <c r="F16" s="1214"/>
      <c r="G16" s="1211"/>
      <c r="H16" s="1211"/>
      <c r="I16" s="1206"/>
      <c r="J16" s="1209"/>
      <c r="K16" s="66">
        <v>0.2</v>
      </c>
      <c r="L16" s="239" t="s">
        <v>23</v>
      </c>
      <c r="M16" s="244">
        <v>0</v>
      </c>
      <c r="N16" s="244">
        <v>0</v>
      </c>
      <c r="O16" s="244">
        <v>0</v>
      </c>
      <c r="P16" s="244">
        <v>0</v>
      </c>
      <c r="Q16" s="58">
        <f t="shared" si="0"/>
        <v>0</v>
      </c>
      <c r="R16" s="58">
        <f t="shared" si="1"/>
        <v>0</v>
      </c>
      <c r="S16" s="58">
        <f t="shared" si="2"/>
        <v>0</v>
      </c>
      <c r="T16" s="58">
        <f t="shared" si="3"/>
        <v>0</v>
      </c>
      <c r="U16" s="59">
        <f t="shared" si="4"/>
        <v>0</v>
      </c>
      <c r="V16" s="671"/>
      <c r="W16" s="671"/>
      <c r="X16" s="671"/>
      <c r="Y16" s="671"/>
      <c r="Z16" s="1140"/>
      <c r="AA16" s="1142"/>
      <c r="AB16" s="1240"/>
    </row>
    <row r="17" spans="1:28" ht="49.9" customHeight="1">
      <c r="A17" s="1234"/>
      <c r="B17" s="1236"/>
      <c r="C17" s="1238"/>
      <c r="D17" s="1111"/>
      <c r="E17" s="1211"/>
      <c r="F17" s="1214"/>
      <c r="G17" s="1211"/>
      <c r="H17" s="1211"/>
      <c r="I17" s="1206"/>
      <c r="J17" s="1222" t="s">
        <v>919</v>
      </c>
      <c r="K17" s="477">
        <v>0.3</v>
      </c>
      <c r="L17" s="243" t="s">
        <v>22</v>
      </c>
      <c r="M17" s="245">
        <v>0</v>
      </c>
      <c r="N17" s="483">
        <v>0</v>
      </c>
      <c r="O17" s="245">
        <v>0.5</v>
      </c>
      <c r="P17" s="245">
        <v>1</v>
      </c>
      <c r="Q17" s="6">
        <f t="shared" si="0"/>
        <v>0</v>
      </c>
      <c r="R17" s="6">
        <f t="shared" si="1"/>
        <v>0</v>
      </c>
      <c r="S17" s="6">
        <f t="shared" si="2"/>
        <v>0.15</v>
      </c>
      <c r="T17" s="6">
        <f t="shared" si="3"/>
        <v>0.3</v>
      </c>
      <c r="U17" s="49">
        <f t="shared" si="4"/>
        <v>0.3</v>
      </c>
      <c r="V17" s="671"/>
      <c r="W17" s="671"/>
      <c r="X17" s="671"/>
      <c r="Y17" s="671"/>
      <c r="Z17" s="1140"/>
      <c r="AA17" s="1142"/>
      <c r="AB17" s="1240"/>
    </row>
    <row r="18" spans="1:28" ht="49.9" customHeight="1">
      <c r="A18" s="1234"/>
      <c r="B18" s="1236"/>
      <c r="C18" s="1238"/>
      <c r="D18" s="1111"/>
      <c r="E18" s="1211"/>
      <c r="F18" s="1214"/>
      <c r="G18" s="1211"/>
      <c r="H18" s="1211"/>
      <c r="I18" s="1206"/>
      <c r="J18" s="1223"/>
      <c r="K18" s="66">
        <v>0.3</v>
      </c>
      <c r="L18" s="239" t="s">
        <v>23</v>
      </c>
      <c r="M18" s="244">
        <v>0</v>
      </c>
      <c r="N18" s="244">
        <v>0</v>
      </c>
      <c r="O18" s="244">
        <v>0</v>
      </c>
      <c r="P18" s="244">
        <v>0</v>
      </c>
      <c r="Q18" s="58">
        <f t="shared" si="0"/>
        <v>0</v>
      </c>
      <c r="R18" s="58">
        <f t="shared" si="1"/>
        <v>0</v>
      </c>
      <c r="S18" s="58">
        <f t="shared" si="2"/>
        <v>0</v>
      </c>
      <c r="T18" s="58">
        <f t="shared" si="3"/>
        <v>0</v>
      </c>
      <c r="U18" s="59">
        <f t="shared" si="4"/>
        <v>0</v>
      </c>
      <c r="V18" s="671"/>
      <c r="W18" s="671"/>
      <c r="X18" s="671"/>
      <c r="Y18" s="671"/>
      <c r="Z18" s="1140"/>
      <c r="AA18" s="1142"/>
      <c r="AB18" s="1240"/>
    </row>
    <row r="19" spans="1:28" ht="49.9" customHeight="1">
      <c r="A19" s="1234"/>
      <c r="B19" s="1236"/>
      <c r="C19" s="1238"/>
      <c r="D19" s="1111"/>
      <c r="E19" s="1211"/>
      <c r="F19" s="1214"/>
      <c r="G19" s="1211"/>
      <c r="H19" s="1211"/>
      <c r="I19" s="1206"/>
      <c r="J19" s="1224" t="s">
        <v>920</v>
      </c>
      <c r="K19" s="477">
        <v>0.5</v>
      </c>
      <c r="L19" s="243" t="s">
        <v>22</v>
      </c>
      <c r="M19" s="245">
        <v>0</v>
      </c>
      <c r="N19" s="245">
        <v>0.2</v>
      </c>
      <c r="O19" s="245">
        <v>0.5</v>
      </c>
      <c r="P19" s="245">
        <v>1</v>
      </c>
      <c r="Q19" s="6">
        <f t="shared" si="0"/>
        <v>0</v>
      </c>
      <c r="R19" s="6">
        <f t="shared" si="1"/>
        <v>0.1</v>
      </c>
      <c r="S19" s="6">
        <f t="shared" si="2"/>
        <v>0.25</v>
      </c>
      <c r="T19" s="6">
        <f t="shared" si="3"/>
        <v>0.5</v>
      </c>
      <c r="U19" s="49">
        <f t="shared" si="4"/>
        <v>0.5</v>
      </c>
      <c r="V19" s="671"/>
      <c r="W19" s="671"/>
      <c r="X19" s="671"/>
      <c r="Y19" s="671"/>
      <c r="Z19" s="1140"/>
      <c r="AA19" s="1142"/>
      <c r="AB19" s="1240"/>
    </row>
    <row r="20" spans="1:28" ht="93.6" customHeight="1">
      <c r="A20" s="1234"/>
      <c r="B20" s="1236"/>
      <c r="C20" s="1238"/>
      <c r="D20" s="1112"/>
      <c r="E20" s="1212"/>
      <c r="F20" s="1215"/>
      <c r="G20" s="1212"/>
      <c r="H20" s="1212"/>
      <c r="I20" s="1207"/>
      <c r="J20" s="1225"/>
      <c r="K20" s="66">
        <v>0.5</v>
      </c>
      <c r="L20" s="239" t="s">
        <v>23</v>
      </c>
      <c r="M20" s="244">
        <v>0</v>
      </c>
      <c r="N20" s="244">
        <v>0</v>
      </c>
      <c r="O20" s="244">
        <v>0</v>
      </c>
      <c r="P20" s="244">
        <v>0</v>
      </c>
      <c r="Q20" s="58">
        <f t="shared" si="0"/>
        <v>0</v>
      </c>
      <c r="R20" s="58">
        <f t="shared" si="1"/>
        <v>0</v>
      </c>
      <c r="S20" s="58">
        <f t="shared" si="2"/>
        <v>0</v>
      </c>
      <c r="T20" s="58">
        <f t="shared" si="3"/>
        <v>0</v>
      </c>
      <c r="U20" s="59">
        <f t="shared" si="4"/>
        <v>0</v>
      </c>
      <c r="V20" s="672"/>
      <c r="W20" s="672"/>
      <c r="X20" s="672"/>
      <c r="Y20" s="672"/>
      <c r="Z20" s="1140"/>
      <c r="AA20" s="1142"/>
      <c r="AB20" s="1240"/>
    </row>
    <row r="21" spans="1:28" ht="49.9" customHeight="1">
      <c r="A21" s="1234"/>
      <c r="B21" s="1236"/>
      <c r="C21" s="1238"/>
      <c r="D21" s="1126" t="s">
        <v>234</v>
      </c>
      <c r="E21" s="1113" t="s">
        <v>996</v>
      </c>
      <c r="F21" s="1200">
        <v>60</v>
      </c>
      <c r="G21" s="1203" t="s">
        <v>995</v>
      </c>
      <c r="H21" s="1203" t="s">
        <v>235</v>
      </c>
      <c r="I21" s="1153">
        <f>+MAX(V21:Y24)</f>
        <v>0</v>
      </c>
      <c r="J21" s="1201" t="s">
        <v>921</v>
      </c>
      <c r="K21" s="477">
        <v>0.4</v>
      </c>
      <c r="L21" s="243" t="s">
        <v>22</v>
      </c>
      <c r="M21" s="245">
        <v>0.5</v>
      </c>
      <c r="N21" s="245">
        <v>1</v>
      </c>
      <c r="O21" s="245">
        <v>1</v>
      </c>
      <c r="P21" s="245">
        <v>1</v>
      </c>
      <c r="Q21" s="245">
        <f t="shared" si="0"/>
        <v>0.2</v>
      </c>
      <c r="R21" s="6">
        <f t="shared" si="1"/>
        <v>0.4</v>
      </c>
      <c r="S21" s="6">
        <f t="shared" si="2"/>
        <v>0.4</v>
      </c>
      <c r="T21" s="6">
        <f t="shared" si="3"/>
        <v>0.4</v>
      </c>
      <c r="U21" s="49">
        <f t="shared" si="4"/>
        <v>0.4</v>
      </c>
      <c r="V21" s="675">
        <v>0</v>
      </c>
      <c r="W21" s="675">
        <v>0</v>
      </c>
      <c r="X21" s="675">
        <v>0</v>
      </c>
      <c r="Y21" s="675">
        <v>0</v>
      </c>
      <c r="Z21" s="1140"/>
      <c r="AA21" s="1142"/>
      <c r="AB21" s="1240"/>
    </row>
    <row r="22" spans="1:28" ht="88.9" customHeight="1">
      <c r="A22" s="1234"/>
      <c r="B22" s="1236"/>
      <c r="C22" s="1238"/>
      <c r="D22" s="1127"/>
      <c r="E22" s="1114"/>
      <c r="F22" s="1179"/>
      <c r="G22" s="1204"/>
      <c r="H22" s="1204"/>
      <c r="I22" s="1154"/>
      <c r="J22" s="1202"/>
      <c r="K22" s="66">
        <v>0.4</v>
      </c>
      <c r="L22" s="239" t="s">
        <v>23</v>
      </c>
      <c r="M22" s="244">
        <v>0</v>
      </c>
      <c r="N22" s="244">
        <v>0</v>
      </c>
      <c r="O22" s="244">
        <v>0</v>
      </c>
      <c r="P22" s="244">
        <v>0</v>
      </c>
      <c r="Q22" s="58">
        <f t="shared" si="0"/>
        <v>0</v>
      </c>
      <c r="R22" s="58">
        <f t="shared" si="1"/>
        <v>0</v>
      </c>
      <c r="S22" s="58">
        <f t="shared" si="2"/>
        <v>0</v>
      </c>
      <c r="T22" s="58">
        <f t="shared" si="3"/>
        <v>0</v>
      </c>
      <c r="U22" s="59">
        <f t="shared" si="4"/>
        <v>0</v>
      </c>
      <c r="V22" s="671"/>
      <c r="W22" s="671"/>
      <c r="X22" s="671"/>
      <c r="Y22" s="671"/>
      <c r="Z22" s="1140"/>
      <c r="AA22" s="1142"/>
      <c r="AB22" s="1240"/>
    </row>
    <row r="23" spans="1:28" ht="49.9" customHeight="1">
      <c r="A23" s="1234"/>
      <c r="B23" s="1236"/>
      <c r="C23" s="1238"/>
      <c r="D23" s="1127"/>
      <c r="E23" s="1114"/>
      <c r="F23" s="1179"/>
      <c r="G23" s="1204"/>
      <c r="H23" s="1204"/>
      <c r="I23" s="1154"/>
      <c r="J23" s="1201" t="s">
        <v>994</v>
      </c>
      <c r="K23" s="477">
        <v>0.6</v>
      </c>
      <c r="L23" s="243" t="s">
        <v>22</v>
      </c>
      <c r="M23" s="245">
        <v>0</v>
      </c>
      <c r="N23" s="245">
        <v>0.1</v>
      </c>
      <c r="O23" s="245">
        <v>0.5</v>
      </c>
      <c r="P23" s="245">
        <v>1</v>
      </c>
      <c r="Q23" s="6">
        <f t="shared" si="0"/>
        <v>0</v>
      </c>
      <c r="R23" s="6">
        <f t="shared" si="1"/>
        <v>0.06</v>
      </c>
      <c r="S23" s="6">
        <f t="shared" si="2"/>
        <v>0.3</v>
      </c>
      <c r="T23" s="6">
        <f t="shared" si="3"/>
        <v>0.6</v>
      </c>
      <c r="U23" s="49">
        <f t="shared" si="4"/>
        <v>0.6</v>
      </c>
      <c r="V23" s="671"/>
      <c r="W23" s="671"/>
      <c r="X23" s="671"/>
      <c r="Y23" s="671"/>
      <c r="Z23" s="1140"/>
      <c r="AA23" s="1142"/>
      <c r="AB23" s="1240"/>
    </row>
    <row r="24" spans="1:28" ht="76.900000000000006" customHeight="1" thickBot="1">
      <c r="A24" s="1234"/>
      <c r="B24" s="1236"/>
      <c r="C24" s="1238"/>
      <c r="D24" s="1127"/>
      <c r="E24" s="1114"/>
      <c r="F24" s="1179"/>
      <c r="G24" s="1204"/>
      <c r="H24" s="1204"/>
      <c r="I24" s="1154"/>
      <c r="J24" s="1202"/>
      <c r="K24" s="66">
        <v>0.6</v>
      </c>
      <c r="L24" s="239" t="s">
        <v>23</v>
      </c>
      <c r="M24" s="244">
        <v>0</v>
      </c>
      <c r="N24" s="244">
        <v>0</v>
      </c>
      <c r="O24" s="244">
        <v>0</v>
      </c>
      <c r="P24" s="244">
        <v>0</v>
      </c>
      <c r="Q24" s="58">
        <f t="shared" si="0"/>
        <v>0</v>
      </c>
      <c r="R24" s="58">
        <f t="shared" si="1"/>
        <v>0</v>
      </c>
      <c r="S24" s="58">
        <f t="shared" si="2"/>
        <v>0</v>
      </c>
      <c r="T24" s="58">
        <f t="shared" si="3"/>
        <v>0</v>
      </c>
      <c r="U24" s="59">
        <f t="shared" si="4"/>
        <v>0</v>
      </c>
      <c r="V24" s="671"/>
      <c r="W24" s="671"/>
      <c r="X24" s="671"/>
      <c r="Y24" s="671"/>
      <c r="Z24" s="1140"/>
      <c r="AA24" s="1142"/>
      <c r="AB24" s="1240"/>
    </row>
    <row r="25" spans="1:28" ht="51.6" customHeight="1">
      <c r="A25" s="1234"/>
      <c r="B25" s="1236"/>
      <c r="C25" s="1110" t="s">
        <v>236</v>
      </c>
      <c r="D25" s="1110" t="s">
        <v>237</v>
      </c>
      <c r="E25" s="1197" t="s">
        <v>670</v>
      </c>
      <c r="F25" s="1075">
        <v>61</v>
      </c>
      <c r="G25" s="1197" t="s">
        <v>1108</v>
      </c>
      <c r="H25" s="1197" t="s">
        <v>229</v>
      </c>
      <c r="I25" s="1192">
        <v>0</v>
      </c>
      <c r="J25" s="1195" t="s">
        <v>671</v>
      </c>
      <c r="K25" s="54">
        <v>0.5</v>
      </c>
      <c r="L25" s="246" t="s">
        <v>22</v>
      </c>
      <c r="M25" s="237">
        <v>0</v>
      </c>
      <c r="N25" s="237">
        <v>0.2</v>
      </c>
      <c r="O25" s="237">
        <v>1</v>
      </c>
      <c r="P25" s="245">
        <v>1</v>
      </c>
      <c r="Q25" s="6">
        <f t="shared" si="0"/>
        <v>0</v>
      </c>
      <c r="R25" s="6">
        <f t="shared" si="1"/>
        <v>0.1</v>
      </c>
      <c r="S25" s="6">
        <f t="shared" si="2"/>
        <v>0.5</v>
      </c>
      <c r="T25" s="6">
        <f t="shared" si="3"/>
        <v>0.5</v>
      </c>
      <c r="U25" s="49">
        <f t="shared" si="4"/>
        <v>0.5</v>
      </c>
      <c r="V25" s="675">
        <f>+Q26+Q30</f>
        <v>0</v>
      </c>
      <c r="W25" s="675">
        <f>+R26+R30</f>
        <v>0</v>
      </c>
      <c r="X25" s="675">
        <f>+S26+S30</f>
        <v>0</v>
      </c>
      <c r="Y25" s="675">
        <f>+T26+T30</f>
        <v>0</v>
      </c>
      <c r="Z25" s="1139" t="s">
        <v>238</v>
      </c>
      <c r="AA25" s="1132" t="s">
        <v>239</v>
      </c>
      <c r="AB25" s="1240"/>
    </row>
    <row r="26" spans="1:28" ht="58.15" customHeight="1">
      <c r="A26" s="1234"/>
      <c r="B26" s="1236"/>
      <c r="C26" s="1111"/>
      <c r="D26" s="1111"/>
      <c r="E26" s="1198"/>
      <c r="F26" s="1076"/>
      <c r="G26" s="1198"/>
      <c r="H26" s="1198"/>
      <c r="I26" s="1193"/>
      <c r="J26" s="1196"/>
      <c r="K26" s="66">
        <v>0.5</v>
      </c>
      <c r="L26" s="244" t="s">
        <v>23</v>
      </c>
      <c r="M26" s="244">
        <v>0</v>
      </c>
      <c r="N26" s="244">
        <v>0</v>
      </c>
      <c r="O26" s="244">
        <v>0</v>
      </c>
      <c r="P26" s="244">
        <v>0</v>
      </c>
      <c r="Q26" s="58">
        <f t="shared" si="0"/>
        <v>0</v>
      </c>
      <c r="R26" s="58">
        <f t="shared" si="1"/>
        <v>0</v>
      </c>
      <c r="S26" s="58">
        <f t="shared" si="2"/>
        <v>0</v>
      </c>
      <c r="T26" s="58">
        <f t="shared" si="3"/>
        <v>0</v>
      </c>
      <c r="U26" s="59">
        <f t="shared" si="4"/>
        <v>0</v>
      </c>
      <c r="V26" s="671"/>
      <c r="W26" s="671"/>
      <c r="X26" s="671"/>
      <c r="Y26" s="671"/>
      <c r="Z26" s="1158"/>
      <c r="AA26" s="1134"/>
      <c r="AB26" s="1240"/>
    </row>
    <row r="27" spans="1:28" ht="58.15" customHeight="1">
      <c r="A27" s="1234"/>
      <c r="B27" s="1236"/>
      <c r="C27" s="1111"/>
      <c r="D27" s="1111"/>
      <c r="E27" s="1198"/>
      <c r="F27" s="1076"/>
      <c r="G27" s="1198"/>
      <c r="H27" s="1198"/>
      <c r="I27" s="1193"/>
      <c r="J27" s="1196" t="s">
        <v>672</v>
      </c>
      <c r="K27" s="402">
        <v>0.5</v>
      </c>
      <c r="L27" s="246" t="s">
        <v>22</v>
      </c>
      <c r="M27" s="237">
        <v>0</v>
      </c>
      <c r="N27" s="237">
        <v>0</v>
      </c>
      <c r="O27" s="237">
        <v>0.3</v>
      </c>
      <c r="P27" s="245">
        <v>1</v>
      </c>
      <c r="Q27" s="6">
        <f t="shared" si="0"/>
        <v>0</v>
      </c>
      <c r="R27" s="6">
        <v>0</v>
      </c>
      <c r="S27" s="6">
        <v>0</v>
      </c>
      <c r="T27" s="6">
        <v>0</v>
      </c>
      <c r="U27" s="59">
        <f t="shared" si="4"/>
        <v>0</v>
      </c>
      <c r="V27" s="671"/>
      <c r="W27" s="671"/>
      <c r="X27" s="671"/>
      <c r="Y27" s="671"/>
      <c r="Z27" s="344"/>
      <c r="AA27" s="345"/>
      <c r="AB27" s="1240"/>
    </row>
    <row r="28" spans="1:28" ht="58.15" customHeight="1">
      <c r="A28" s="1234"/>
      <c r="B28" s="1236"/>
      <c r="C28" s="1111"/>
      <c r="D28" s="1111"/>
      <c r="E28" s="1198"/>
      <c r="F28" s="1076"/>
      <c r="G28" s="1198"/>
      <c r="H28" s="1198"/>
      <c r="I28" s="1193"/>
      <c r="J28" s="1197"/>
      <c r="K28" s="66">
        <v>0.5</v>
      </c>
      <c r="L28" s="244" t="s">
        <v>23</v>
      </c>
      <c r="M28" s="244"/>
      <c r="N28" s="244"/>
      <c r="O28" s="244"/>
      <c r="P28" s="244"/>
      <c r="Q28" s="58"/>
      <c r="R28" s="58"/>
      <c r="S28" s="58"/>
      <c r="T28" s="58"/>
      <c r="U28" s="59"/>
      <c r="V28" s="671"/>
      <c r="W28" s="671"/>
      <c r="X28" s="671"/>
      <c r="Y28" s="671"/>
      <c r="Z28" s="344"/>
      <c r="AA28" s="345"/>
      <c r="AB28" s="1240"/>
    </row>
    <row r="29" spans="1:28" ht="49.9" customHeight="1">
      <c r="A29" s="1234"/>
      <c r="B29" s="1236"/>
      <c r="C29" s="1111"/>
      <c r="D29" s="1111"/>
      <c r="E29" s="1198"/>
      <c r="F29" s="1076"/>
      <c r="G29" s="1198"/>
      <c r="H29" s="1198"/>
      <c r="I29" s="1193"/>
      <c r="J29" s="1182" t="s">
        <v>1109</v>
      </c>
      <c r="K29" s="54">
        <v>0</v>
      </c>
      <c r="L29" s="246" t="s">
        <v>22</v>
      </c>
      <c r="M29" s="237">
        <v>0</v>
      </c>
      <c r="N29" s="237">
        <v>0</v>
      </c>
      <c r="O29" s="237">
        <v>0.5</v>
      </c>
      <c r="P29" s="245">
        <v>1</v>
      </c>
      <c r="Q29" s="6">
        <f t="shared" si="0"/>
        <v>0</v>
      </c>
      <c r="R29" s="6">
        <f t="shared" si="1"/>
        <v>0</v>
      </c>
      <c r="S29" s="6">
        <f t="shared" si="2"/>
        <v>0</v>
      </c>
      <c r="T29" s="6">
        <f t="shared" si="3"/>
        <v>0</v>
      </c>
      <c r="U29" s="49">
        <f t="shared" si="4"/>
        <v>0</v>
      </c>
      <c r="V29" s="671"/>
      <c r="W29" s="671"/>
      <c r="X29" s="671"/>
      <c r="Y29" s="671"/>
      <c r="Z29" s="1139" t="s">
        <v>55</v>
      </c>
      <c r="AA29" s="1139" t="s">
        <v>346</v>
      </c>
      <c r="AB29" s="1240"/>
    </row>
    <row r="30" spans="1:28" ht="91.9" customHeight="1">
      <c r="A30" s="1234"/>
      <c r="B30" s="1236"/>
      <c r="C30" s="1111"/>
      <c r="D30" s="1112"/>
      <c r="E30" s="1199"/>
      <c r="F30" s="1077"/>
      <c r="G30" s="1199"/>
      <c r="H30" s="1199"/>
      <c r="I30" s="1194"/>
      <c r="J30" s="1183"/>
      <c r="K30" s="66">
        <v>0</v>
      </c>
      <c r="L30" s="244" t="s">
        <v>23</v>
      </c>
      <c r="M30" s="244">
        <v>0</v>
      </c>
      <c r="N30" s="58">
        <v>0</v>
      </c>
      <c r="O30" s="58">
        <v>0.8</v>
      </c>
      <c r="P30" s="244">
        <v>0</v>
      </c>
      <c r="Q30" s="58">
        <f t="shared" si="0"/>
        <v>0</v>
      </c>
      <c r="R30" s="58">
        <f t="shared" si="1"/>
        <v>0</v>
      </c>
      <c r="S30" s="58">
        <f t="shared" si="2"/>
        <v>0</v>
      </c>
      <c r="T30" s="58">
        <f t="shared" si="3"/>
        <v>0</v>
      </c>
      <c r="U30" s="59">
        <f t="shared" si="4"/>
        <v>0</v>
      </c>
      <c r="V30" s="672"/>
      <c r="W30" s="672"/>
      <c r="X30" s="672"/>
      <c r="Y30" s="672"/>
      <c r="Z30" s="1140"/>
      <c r="AA30" s="1158"/>
      <c r="AB30" s="1240"/>
    </row>
    <row r="31" spans="1:28" ht="49.9" customHeight="1">
      <c r="A31" s="1234"/>
      <c r="B31" s="1236"/>
      <c r="C31" s="1111"/>
      <c r="D31" s="1190" t="s">
        <v>241</v>
      </c>
      <c r="E31" s="1114" t="s">
        <v>242</v>
      </c>
      <c r="F31" s="1179">
        <v>62</v>
      </c>
      <c r="G31" s="1114" t="s">
        <v>243</v>
      </c>
      <c r="H31" s="1114" t="s">
        <v>229</v>
      </c>
      <c r="I31" s="1169">
        <f>+MAX(V31:Y34)</f>
        <v>0</v>
      </c>
      <c r="J31" s="1171" t="s">
        <v>922</v>
      </c>
      <c r="K31" s="477">
        <v>0.4</v>
      </c>
      <c r="L31" s="243" t="s">
        <v>22</v>
      </c>
      <c r="M31" s="245">
        <v>0</v>
      </c>
      <c r="N31" s="245">
        <v>0.3</v>
      </c>
      <c r="O31" s="245">
        <v>0.5</v>
      </c>
      <c r="P31" s="245">
        <v>1</v>
      </c>
      <c r="Q31" s="6">
        <f t="shared" si="0"/>
        <v>0</v>
      </c>
      <c r="R31" s="6">
        <f t="shared" si="1"/>
        <v>0.12</v>
      </c>
      <c r="S31" s="6">
        <f t="shared" si="2"/>
        <v>0.2</v>
      </c>
      <c r="T31" s="6">
        <f t="shared" si="3"/>
        <v>0.4</v>
      </c>
      <c r="U31" s="49">
        <f t="shared" si="4"/>
        <v>0.4</v>
      </c>
      <c r="V31" s="675">
        <f>+Q32+Q34</f>
        <v>0</v>
      </c>
      <c r="W31" s="675">
        <f>+R32+R34</f>
        <v>0</v>
      </c>
      <c r="X31" s="675">
        <f>+S32+S34</f>
        <v>0</v>
      </c>
      <c r="Y31" s="675">
        <f>+T32+T34</f>
        <v>0</v>
      </c>
      <c r="Z31" s="1140"/>
      <c r="AA31" s="1132" t="s">
        <v>232</v>
      </c>
      <c r="AB31" s="1240"/>
    </row>
    <row r="32" spans="1:28" ht="49.9" customHeight="1">
      <c r="A32" s="1234"/>
      <c r="B32" s="1236"/>
      <c r="C32" s="1111"/>
      <c r="D32" s="1191"/>
      <c r="E32" s="1114"/>
      <c r="F32" s="1179"/>
      <c r="G32" s="1114"/>
      <c r="H32" s="1114"/>
      <c r="I32" s="1164"/>
      <c r="J32" s="1172"/>
      <c r="K32" s="66">
        <v>0.4</v>
      </c>
      <c r="L32" s="239" t="s">
        <v>23</v>
      </c>
      <c r="M32" s="244">
        <v>0</v>
      </c>
      <c r="N32" s="244">
        <v>0</v>
      </c>
      <c r="O32" s="244">
        <v>0</v>
      </c>
      <c r="P32" s="244">
        <v>0</v>
      </c>
      <c r="Q32" s="58">
        <f t="shared" si="0"/>
        <v>0</v>
      </c>
      <c r="R32" s="58">
        <f t="shared" si="1"/>
        <v>0</v>
      </c>
      <c r="S32" s="58">
        <f t="shared" si="2"/>
        <v>0</v>
      </c>
      <c r="T32" s="58">
        <f t="shared" si="3"/>
        <v>0</v>
      </c>
      <c r="U32" s="59">
        <f t="shared" si="4"/>
        <v>0</v>
      </c>
      <c r="V32" s="671"/>
      <c r="W32" s="671"/>
      <c r="X32" s="671"/>
      <c r="Y32" s="671"/>
      <c r="Z32" s="1140"/>
      <c r="AA32" s="1133"/>
      <c r="AB32" s="1240"/>
    </row>
    <row r="33" spans="1:29" ht="49.9" customHeight="1">
      <c r="A33" s="1234"/>
      <c r="B33" s="1236"/>
      <c r="C33" s="1111"/>
      <c r="D33" s="1191"/>
      <c r="E33" s="1114"/>
      <c r="F33" s="1179"/>
      <c r="G33" s="1114"/>
      <c r="H33" s="1114"/>
      <c r="I33" s="1164"/>
      <c r="J33" s="1171" t="s">
        <v>923</v>
      </c>
      <c r="K33" s="477">
        <v>0.6</v>
      </c>
      <c r="L33" s="243" t="s">
        <v>22</v>
      </c>
      <c r="M33" s="245">
        <v>0.25</v>
      </c>
      <c r="N33" s="245">
        <v>0.5</v>
      </c>
      <c r="O33" s="245">
        <v>0.75</v>
      </c>
      <c r="P33" s="245">
        <v>1</v>
      </c>
      <c r="Q33" s="6">
        <v>0</v>
      </c>
      <c r="R33" s="6">
        <v>0</v>
      </c>
      <c r="S33" s="6">
        <v>0</v>
      </c>
      <c r="T33" s="6">
        <v>0</v>
      </c>
      <c r="U33" s="49">
        <f t="shared" si="4"/>
        <v>0</v>
      </c>
      <c r="V33" s="671"/>
      <c r="W33" s="671"/>
      <c r="X33" s="671"/>
      <c r="Y33" s="671"/>
      <c r="Z33" s="1140"/>
      <c r="AA33" s="1133"/>
      <c r="AB33" s="1240"/>
    </row>
    <row r="34" spans="1:29" ht="49.9" customHeight="1">
      <c r="A34" s="1234"/>
      <c r="B34" s="1236"/>
      <c r="C34" s="1111"/>
      <c r="D34" s="1191"/>
      <c r="E34" s="1115"/>
      <c r="F34" s="1180"/>
      <c r="G34" s="1115"/>
      <c r="H34" s="1115"/>
      <c r="I34" s="1178"/>
      <c r="J34" s="1172"/>
      <c r="K34" s="66">
        <v>0.6</v>
      </c>
      <c r="L34" s="239" t="s">
        <v>23</v>
      </c>
      <c r="M34" s="244">
        <v>0</v>
      </c>
      <c r="N34" s="244">
        <v>0</v>
      </c>
      <c r="O34" s="244">
        <v>0</v>
      </c>
      <c r="P34" s="244">
        <v>0</v>
      </c>
      <c r="Q34" s="58">
        <f t="shared" si="0"/>
        <v>0</v>
      </c>
      <c r="R34" s="58">
        <f t="shared" si="1"/>
        <v>0</v>
      </c>
      <c r="S34" s="58">
        <f t="shared" si="2"/>
        <v>0</v>
      </c>
      <c r="T34" s="58">
        <f t="shared" si="3"/>
        <v>0</v>
      </c>
      <c r="U34" s="59">
        <f t="shared" si="4"/>
        <v>0</v>
      </c>
      <c r="V34" s="672"/>
      <c r="W34" s="672"/>
      <c r="X34" s="672"/>
      <c r="Y34" s="672"/>
      <c r="Z34" s="1158"/>
      <c r="AA34" s="1134"/>
      <c r="AB34" s="1240"/>
    </row>
    <row r="35" spans="1:29" ht="81.599999999999994" customHeight="1">
      <c r="A35" s="1234"/>
      <c r="B35" s="1236"/>
      <c r="C35" s="1111"/>
      <c r="D35" s="1110" t="s">
        <v>244</v>
      </c>
      <c r="E35" s="1113" t="s">
        <v>1110</v>
      </c>
      <c r="F35" s="1179">
        <v>63</v>
      </c>
      <c r="G35" s="1113" t="s">
        <v>605</v>
      </c>
      <c r="H35" s="1114"/>
      <c r="I35" s="1162"/>
      <c r="J35" s="1186" t="s">
        <v>245</v>
      </c>
      <c r="K35" s="54">
        <v>0.5</v>
      </c>
      <c r="L35" s="243" t="s">
        <v>22</v>
      </c>
      <c r="M35" s="245">
        <v>0</v>
      </c>
      <c r="N35" s="245">
        <v>0</v>
      </c>
      <c r="O35" s="245">
        <v>1</v>
      </c>
      <c r="P35" s="245">
        <v>1</v>
      </c>
      <c r="Q35" s="6">
        <f>+SUM(M35:M35)*K35</f>
        <v>0</v>
      </c>
      <c r="R35" s="6">
        <f>+SUM(N35:N35)*K35</f>
        <v>0</v>
      </c>
      <c r="S35" s="6">
        <f>+SUM(O35:O35)*K35</f>
        <v>0.5</v>
      </c>
      <c r="T35" s="6">
        <v>0</v>
      </c>
      <c r="U35" s="49">
        <v>0</v>
      </c>
      <c r="V35" s="671"/>
      <c r="W35" s="671"/>
      <c r="X35" s="671"/>
      <c r="Y35" s="671"/>
      <c r="Z35" s="1140"/>
      <c r="AA35" s="1184"/>
      <c r="AB35" s="1240"/>
    </row>
    <row r="36" spans="1:29" ht="35.450000000000003" customHeight="1">
      <c r="A36" s="1234"/>
      <c r="B36" s="1236"/>
      <c r="C36" s="1111"/>
      <c r="D36" s="1111"/>
      <c r="E36" s="1114"/>
      <c r="F36" s="1179"/>
      <c r="G36" s="1114"/>
      <c r="H36" s="1114"/>
      <c r="I36" s="1162"/>
      <c r="J36" s="1187"/>
      <c r="K36" s="66">
        <v>0.5</v>
      </c>
      <c r="L36" s="239" t="s">
        <v>23</v>
      </c>
      <c r="M36" s="244">
        <v>0</v>
      </c>
      <c r="N36" s="244">
        <v>0</v>
      </c>
      <c r="O36" s="244">
        <v>0</v>
      </c>
      <c r="P36" s="244">
        <v>0</v>
      </c>
      <c r="Q36" s="58">
        <f>+SUM(M36:M36)*K36</f>
        <v>0</v>
      </c>
      <c r="R36" s="58">
        <f>+SUM(N36:N36)*K36</f>
        <v>0</v>
      </c>
      <c r="S36" s="58">
        <f>+SUM(O36:O36)*K36</f>
        <v>0</v>
      </c>
      <c r="T36" s="58">
        <f>+SUM(P36:P36)*K36</f>
        <v>0</v>
      </c>
      <c r="U36" s="59">
        <f>+MAX(Q36:T36)</f>
        <v>0</v>
      </c>
      <c r="V36" s="671"/>
      <c r="W36" s="671"/>
      <c r="X36" s="671"/>
      <c r="Y36" s="671"/>
      <c r="Z36" s="1140"/>
      <c r="AA36" s="1184"/>
      <c r="AB36" s="1240"/>
    </row>
    <row r="37" spans="1:29" ht="49.9" customHeight="1">
      <c r="A37" s="1234"/>
      <c r="B37" s="1236"/>
      <c r="C37" s="1111"/>
      <c r="D37" s="1111"/>
      <c r="E37" s="1114"/>
      <c r="F37" s="1179"/>
      <c r="G37" s="1114"/>
      <c r="H37" s="1114"/>
      <c r="I37" s="1162"/>
      <c r="J37" s="1188" t="s">
        <v>606</v>
      </c>
      <c r="K37" s="54">
        <v>0.5</v>
      </c>
      <c r="L37" s="243" t="s">
        <v>22</v>
      </c>
      <c r="M37" s="245">
        <v>0</v>
      </c>
      <c r="N37" s="245">
        <v>0</v>
      </c>
      <c r="O37" s="245">
        <v>1</v>
      </c>
      <c r="P37" s="245">
        <v>1</v>
      </c>
      <c r="Q37" s="6">
        <f t="shared" si="0"/>
        <v>0</v>
      </c>
      <c r="R37" s="6">
        <f t="shared" si="1"/>
        <v>0</v>
      </c>
      <c r="S37" s="6">
        <v>0</v>
      </c>
      <c r="T37" s="6">
        <v>0</v>
      </c>
      <c r="U37" s="49">
        <v>0</v>
      </c>
      <c r="V37" s="671"/>
      <c r="W37" s="671"/>
      <c r="X37" s="671"/>
      <c r="Y37" s="671"/>
      <c r="Z37" s="1140"/>
      <c r="AA37" s="1184"/>
      <c r="AB37" s="1240"/>
      <c r="AC37" s="248"/>
    </row>
    <row r="38" spans="1:29" ht="53.45" customHeight="1">
      <c r="A38" s="1234"/>
      <c r="B38" s="1236"/>
      <c r="C38" s="1111"/>
      <c r="D38" s="1111"/>
      <c r="E38" s="1115"/>
      <c r="F38" s="1180"/>
      <c r="G38" s="1115"/>
      <c r="H38" s="1115"/>
      <c r="I38" s="1181"/>
      <c r="J38" s="1189"/>
      <c r="K38" s="66">
        <v>0.5</v>
      </c>
      <c r="L38" s="239" t="s">
        <v>23</v>
      </c>
      <c r="M38" s="244">
        <v>0</v>
      </c>
      <c r="N38" s="244">
        <v>0</v>
      </c>
      <c r="O38" s="244">
        <v>0</v>
      </c>
      <c r="P38" s="244">
        <v>0</v>
      </c>
      <c r="Q38" s="58">
        <f t="shared" si="0"/>
        <v>0</v>
      </c>
      <c r="R38" s="58">
        <f t="shared" si="1"/>
        <v>0</v>
      </c>
      <c r="S38" s="58">
        <f t="shared" si="2"/>
        <v>0</v>
      </c>
      <c r="T38" s="58">
        <f t="shared" si="3"/>
        <v>0</v>
      </c>
      <c r="U38" s="59">
        <f t="shared" si="4"/>
        <v>0</v>
      </c>
      <c r="V38" s="672"/>
      <c r="W38" s="672"/>
      <c r="X38" s="672"/>
      <c r="Y38" s="672"/>
      <c r="Z38" s="1158"/>
      <c r="AA38" s="1185"/>
      <c r="AB38" s="1240"/>
    </row>
    <row r="39" spans="1:29" ht="49.9" customHeight="1">
      <c r="A39" s="1234"/>
      <c r="B39" s="1236"/>
      <c r="C39" s="1111"/>
      <c r="D39" s="1111"/>
      <c r="E39" s="1113" t="s">
        <v>607</v>
      </c>
      <c r="F39" s="1200">
        <v>64</v>
      </c>
      <c r="G39" s="1113" t="s">
        <v>608</v>
      </c>
      <c r="H39" s="1113" t="s">
        <v>246</v>
      </c>
      <c r="I39" s="1169">
        <v>0</v>
      </c>
      <c r="J39" s="1045" t="s">
        <v>609</v>
      </c>
      <c r="K39" s="54">
        <v>0.3</v>
      </c>
      <c r="L39" s="246" t="s">
        <v>22</v>
      </c>
      <c r="M39" s="237">
        <v>0</v>
      </c>
      <c r="N39" s="237">
        <v>1</v>
      </c>
      <c r="O39" s="237">
        <v>1</v>
      </c>
      <c r="P39" s="237">
        <v>1</v>
      </c>
      <c r="Q39" s="6">
        <f t="shared" si="0"/>
        <v>0</v>
      </c>
      <c r="R39" s="6">
        <v>0</v>
      </c>
      <c r="S39" s="6">
        <v>0</v>
      </c>
      <c r="T39" s="6">
        <v>0</v>
      </c>
      <c r="U39" s="49">
        <v>0</v>
      </c>
      <c r="V39" s="675">
        <f>+Q40+Q42+Q44</f>
        <v>2.1000000000000001E-2</v>
      </c>
      <c r="W39" s="675">
        <f>+R40+R42+R44</f>
        <v>0</v>
      </c>
      <c r="X39" s="675">
        <f>+S40+S42+S44</f>
        <v>0</v>
      </c>
      <c r="Y39" s="675">
        <f>+T40+T42+T44</f>
        <v>0</v>
      </c>
      <c r="Z39" s="1173" t="s">
        <v>62</v>
      </c>
      <c r="AA39" s="1122" t="s">
        <v>911</v>
      </c>
      <c r="AB39" s="1240"/>
    </row>
    <row r="40" spans="1:29" ht="49.9" customHeight="1">
      <c r="A40" s="1234"/>
      <c r="B40" s="1236"/>
      <c r="C40" s="1111"/>
      <c r="D40" s="1111"/>
      <c r="E40" s="1114"/>
      <c r="F40" s="1179"/>
      <c r="G40" s="1114"/>
      <c r="H40" s="1114"/>
      <c r="I40" s="1164"/>
      <c r="J40" s="1045"/>
      <c r="K40" s="249">
        <v>0.3</v>
      </c>
      <c r="L40" s="247" t="s">
        <v>23</v>
      </c>
      <c r="M40" s="58">
        <v>7.0000000000000007E-2</v>
      </c>
      <c r="N40" s="58">
        <v>0</v>
      </c>
      <c r="O40" s="58">
        <v>0</v>
      </c>
      <c r="P40" s="58">
        <v>0</v>
      </c>
      <c r="Q40" s="58">
        <f t="shared" si="0"/>
        <v>2.1000000000000001E-2</v>
      </c>
      <c r="R40" s="58">
        <f t="shared" si="1"/>
        <v>0</v>
      </c>
      <c r="S40" s="58">
        <f t="shared" si="2"/>
        <v>0</v>
      </c>
      <c r="T40" s="58">
        <f t="shared" si="3"/>
        <v>0</v>
      </c>
      <c r="U40" s="59">
        <f t="shared" si="4"/>
        <v>2.1000000000000001E-2</v>
      </c>
      <c r="V40" s="671"/>
      <c r="W40" s="671"/>
      <c r="X40" s="671"/>
      <c r="Y40" s="671"/>
      <c r="Z40" s="1174"/>
      <c r="AA40" s="1123"/>
      <c r="AB40" s="1240"/>
    </row>
    <row r="41" spans="1:29" ht="49.9" customHeight="1">
      <c r="A41" s="1234"/>
      <c r="B41" s="1236"/>
      <c r="C41" s="1111"/>
      <c r="D41" s="1111"/>
      <c r="E41" s="1114"/>
      <c r="F41" s="1179"/>
      <c r="G41" s="1114"/>
      <c r="H41" s="1114"/>
      <c r="I41" s="1164"/>
      <c r="J41" s="1045" t="s">
        <v>610</v>
      </c>
      <c r="K41" s="54">
        <v>0.3</v>
      </c>
      <c r="L41" s="246" t="s">
        <v>22</v>
      </c>
      <c r="M41" s="237">
        <v>0</v>
      </c>
      <c r="N41" s="237">
        <v>1</v>
      </c>
      <c r="O41" s="237">
        <v>1</v>
      </c>
      <c r="P41" s="237">
        <v>1</v>
      </c>
      <c r="Q41" s="6">
        <v>0</v>
      </c>
      <c r="R41" s="6">
        <v>0</v>
      </c>
      <c r="S41" s="6">
        <v>0</v>
      </c>
      <c r="T41" s="6">
        <v>0</v>
      </c>
      <c r="U41" s="49">
        <f t="shared" si="4"/>
        <v>0</v>
      </c>
      <c r="V41" s="671"/>
      <c r="W41" s="671"/>
      <c r="X41" s="671"/>
      <c r="Y41" s="671"/>
      <c r="Z41" s="1174"/>
      <c r="AA41" s="1124" t="s">
        <v>62</v>
      </c>
      <c r="AB41" s="1240"/>
    </row>
    <row r="42" spans="1:29" ht="49.9" customHeight="1">
      <c r="A42" s="1234"/>
      <c r="B42" s="1236"/>
      <c r="C42" s="1111"/>
      <c r="D42" s="1111"/>
      <c r="E42" s="1114"/>
      <c r="F42" s="1179"/>
      <c r="G42" s="1114"/>
      <c r="H42" s="1114"/>
      <c r="I42" s="1164"/>
      <c r="J42" s="1045"/>
      <c r="K42" s="249">
        <v>0.3</v>
      </c>
      <c r="L42" s="247" t="s">
        <v>23</v>
      </c>
      <c r="M42" s="58">
        <v>0</v>
      </c>
      <c r="N42" s="58">
        <v>0</v>
      </c>
      <c r="O42" s="58">
        <v>0</v>
      </c>
      <c r="P42" s="58">
        <v>0</v>
      </c>
      <c r="Q42" s="58">
        <f t="shared" si="0"/>
        <v>0</v>
      </c>
      <c r="R42" s="58">
        <f t="shared" si="1"/>
        <v>0</v>
      </c>
      <c r="S42" s="58">
        <f t="shared" si="2"/>
        <v>0</v>
      </c>
      <c r="T42" s="58">
        <f t="shared" si="3"/>
        <v>0</v>
      </c>
      <c r="U42" s="59">
        <f t="shared" si="4"/>
        <v>0</v>
      </c>
      <c r="V42" s="671"/>
      <c r="W42" s="671"/>
      <c r="X42" s="671"/>
      <c r="Y42" s="671"/>
      <c r="Z42" s="1174"/>
      <c r="AA42" s="1124"/>
      <c r="AB42" s="1240"/>
    </row>
    <row r="43" spans="1:29" ht="49.9" customHeight="1">
      <c r="A43" s="1234"/>
      <c r="B43" s="1236"/>
      <c r="C43" s="1111"/>
      <c r="D43" s="1111"/>
      <c r="E43" s="1114"/>
      <c r="F43" s="1179"/>
      <c r="G43" s="1114"/>
      <c r="H43" s="1114"/>
      <c r="I43" s="1164"/>
      <c r="J43" s="1045" t="s">
        <v>611</v>
      </c>
      <c r="K43" s="54">
        <v>0.4</v>
      </c>
      <c r="L43" s="246" t="s">
        <v>22</v>
      </c>
      <c r="M43" s="237">
        <v>0</v>
      </c>
      <c r="N43" s="237">
        <v>0</v>
      </c>
      <c r="O43" s="237">
        <v>0.5</v>
      </c>
      <c r="P43" s="237">
        <v>1</v>
      </c>
      <c r="Q43" s="6">
        <f t="shared" si="0"/>
        <v>0</v>
      </c>
      <c r="R43" s="6">
        <f t="shared" si="1"/>
        <v>0</v>
      </c>
      <c r="S43" s="6">
        <v>0</v>
      </c>
      <c r="T43" s="6">
        <v>0</v>
      </c>
      <c r="U43" s="49">
        <v>0</v>
      </c>
      <c r="V43" s="671"/>
      <c r="W43" s="671"/>
      <c r="X43" s="671"/>
      <c r="Y43" s="671"/>
      <c r="Z43" s="1174"/>
      <c r="AA43" s="1124"/>
      <c r="AB43" s="1240"/>
    </row>
    <row r="44" spans="1:29" ht="49.9" customHeight="1">
      <c r="A44" s="1234"/>
      <c r="B44" s="1236"/>
      <c r="C44" s="1112"/>
      <c r="D44" s="1112"/>
      <c r="E44" s="1115"/>
      <c r="F44" s="1180"/>
      <c r="G44" s="1115"/>
      <c r="H44" s="1115"/>
      <c r="I44" s="1178"/>
      <c r="J44" s="1045"/>
      <c r="K44" s="249">
        <v>0.4</v>
      </c>
      <c r="L44" s="247" t="s">
        <v>23</v>
      </c>
      <c r="M44" s="58">
        <v>0</v>
      </c>
      <c r="N44" s="58">
        <v>0</v>
      </c>
      <c r="O44" s="58">
        <v>0</v>
      </c>
      <c r="P44" s="58">
        <v>0</v>
      </c>
      <c r="Q44" s="58">
        <f t="shared" si="0"/>
        <v>0</v>
      </c>
      <c r="R44" s="58">
        <f t="shared" si="1"/>
        <v>0</v>
      </c>
      <c r="S44" s="58">
        <f t="shared" si="2"/>
        <v>0</v>
      </c>
      <c r="T44" s="58">
        <f t="shared" si="3"/>
        <v>0</v>
      </c>
      <c r="U44" s="59">
        <f t="shared" si="4"/>
        <v>0</v>
      </c>
      <c r="V44" s="672"/>
      <c r="W44" s="672"/>
      <c r="X44" s="672"/>
      <c r="Y44" s="672"/>
      <c r="Z44" s="1175"/>
      <c r="AA44" s="1125"/>
      <c r="AB44" s="1240"/>
    </row>
    <row r="45" spans="1:29" ht="49.9" customHeight="1">
      <c r="A45" s="1234"/>
      <c r="B45" s="1236"/>
      <c r="C45" s="1126" t="s">
        <v>247</v>
      </c>
      <c r="D45" s="1126" t="s">
        <v>248</v>
      </c>
      <c r="E45" s="1163" t="s">
        <v>924</v>
      </c>
      <c r="F45" s="1165">
        <v>65</v>
      </c>
      <c r="G45" s="1163" t="s">
        <v>925</v>
      </c>
      <c r="H45" s="1163" t="s">
        <v>229</v>
      </c>
      <c r="I45" s="1169">
        <f>+MAX(V45:Y48)</f>
        <v>0</v>
      </c>
      <c r="J45" s="1171" t="s">
        <v>926</v>
      </c>
      <c r="K45" s="477">
        <v>0.4</v>
      </c>
      <c r="L45" s="243" t="s">
        <v>22</v>
      </c>
      <c r="M45" s="245">
        <v>0</v>
      </c>
      <c r="N45" s="245">
        <v>0.3</v>
      </c>
      <c r="O45" s="245">
        <v>1</v>
      </c>
      <c r="P45" s="245">
        <v>1</v>
      </c>
      <c r="Q45" s="6">
        <f t="shared" si="0"/>
        <v>0</v>
      </c>
      <c r="R45" s="6">
        <v>0</v>
      </c>
      <c r="S45" s="6">
        <v>0</v>
      </c>
      <c r="T45" s="6">
        <f t="shared" si="3"/>
        <v>0.4</v>
      </c>
      <c r="U45" s="49">
        <v>0</v>
      </c>
      <c r="V45" s="675">
        <v>0</v>
      </c>
      <c r="W45" s="675">
        <v>0</v>
      </c>
      <c r="X45" s="675">
        <v>0</v>
      </c>
      <c r="Y45" s="675">
        <v>0</v>
      </c>
      <c r="Z45" s="1140" t="s">
        <v>55</v>
      </c>
      <c r="AA45" s="1132" t="s">
        <v>240</v>
      </c>
      <c r="AB45" s="1240"/>
    </row>
    <row r="46" spans="1:29" ht="49.9" customHeight="1">
      <c r="A46" s="1234"/>
      <c r="B46" s="1236"/>
      <c r="C46" s="1127"/>
      <c r="D46" s="1127"/>
      <c r="E46" s="1164"/>
      <c r="F46" s="1166"/>
      <c r="G46" s="1164"/>
      <c r="H46" s="1164"/>
      <c r="I46" s="1164"/>
      <c r="J46" s="1172"/>
      <c r="K46" s="66">
        <v>0.4</v>
      </c>
      <c r="L46" s="239" t="s">
        <v>23</v>
      </c>
      <c r="M46" s="58">
        <v>0</v>
      </c>
      <c r="N46" s="58">
        <v>0</v>
      </c>
      <c r="O46" s="58">
        <v>0</v>
      </c>
      <c r="P46" s="58">
        <v>0</v>
      </c>
      <c r="Q46" s="58">
        <f t="shared" si="0"/>
        <v>0</v>
      </c>
      <c r="R46" s="58">
        <f t="shared" si="1"/>
        <v>0</v>
      </c>
      <c r="S46" s="58">
        <f t="shared" si="2"/>
        <v>0</v>
      </c>
      <c r="T46" s="58">
        <f t="shared" si="3"/>
        <v>0</v>
      </c>
      <c r="U46" s="59">
        <f t="shared" si="4"/>
        <v>0</v>
      </c>
      <c r="V46" s="671"/>
      <c r="W46" s="671"/>
      <c r="X46" s="671"/>
      <c r="Y46" s="671"/>
      <c r="Z46" s="1140"/>
      <c r="AA46" s="1133"/>
      <c r="AB46" s="1240"/>
    </row>
    <row r="47" spans="1:29" ht="49.9" customHeight="1">
      <c r="A47" s="1234"/>
      <c r="B47" s="1236"/>
      <c r="C47" s="1127"/>
      <c r="D47" s="1127"/>
      <c r="E47" s="1164"/>
      <c r="F47" s="1166"/>
      <c r="G47" s="1164"/>
      <c r="H47" s="1164"/>
      <c r="I47" s="1164"/>
      <c r="J47" s="1159" t="s">
        <v>927</v>
      </c>
      <c r="K47" s="477">
        <v>0.6</v>
      </c>
      <c r="L47" s="243" t="s">
        <v>22</v>
      </c>
      <c r="M47" s="245">
        <v>0</v>
      </c>
      <c r="N47" s="245">
        <v>0</v>
      </c>
      <c r="O47" s="245">
        <v>0.5</v>
      </c>
      <c r="P47" s="245">
        <v>1</v>
      </c>
      <c r="Q47" s="6">
        <f t="shared" si="0"/>
        <v>0</v>
      </c>
      <c r="R47" s="6">
        <f t="shared" si="1"/>
        <v>0</v>
      </c>
      <c r="S47" s="6">
        <v>0</v>
      </c>
      <c r="T47" s="6">
        <v>0</v>
      </c>
      <c r="U47" s="49">
        <v>0</v>
      </c>
      <c r="V47" s="671"/>
      <c r="W47" s="671"/>
      <c r="X47" s="671"/>
      <c r="Y47" s="671"/>
      <c r="Z47" s="1140"/>
      <c r="AA47" s="1133"/>
      <c r="AB47" s="1240"/>
    </row>
    <row r="48" spans="1:29" ht="49.9" customHeight="1">
      <c r="A48" s="1234"/>
      <c r="B48" s="1236"/>
      <c r="C48" s="1127"/>
      <c r="D48" s="1176"/>
      <c r="E48" s="1170"/>
      <c r="F48" s="1177"/>
      <c r="G48" s="1170"/>
      <c r="H48" s="1170"/>
      <c r="I48" s="1170"/>
      <c r="J48" s="1160"/>
      <c r="K48" s="66">
        <v>0.6</v>
      </c>
      <c r="L48" s="239" t="s">
        <v>23</v>
      </c>
      <c r="M48" s="58">
        <v>0</v>
      </c>
      <c r="N48" s="58">
        <v>0</v>
      </c>
      <c r="O48" s="58">
        <v>0</v>
      </c>
      <c r="P48" s="58">
        <v>0</v>
      </c>
      <c r="Q48" s="58">
        <f t="shared" si="0"/>
        <v>0</v>
      </c>
      <c r="R48" s="58">
        <f t="shared" si="1"/>
        <v>0</v>
      </c>
      <c r="S48" s="58">
        <f t="shared" si="2"/>
        <v>0</v>
      </c>
      <c r="T48" s="58">
        <f t="shared" si="3"/>
        <v>0</v>
      </c>
      <c r="U48" s="59">
        <f t="shared" si="4"/>
        <v>0</v>
      </c>
      <c r="V48" s="672"/>
      <c r="W48" s="672"/>
      <c r="X48" s="672"/>
      <c r="Y48" s="672"/>
      <c r="Z48" s="1158"/>
      <c r="AA48" s="1134"/>
      <c r="AB48" s="1240"/>
    </row>
    <row r="49" spans="1:40" ht="55.15" customHeight="1">
      <c r="A49" s="1234"/>
      <c r="B49" s="1236"/>
      <c r="C49" s="1127"/>
      <c r="D49" s="1161" t="s">
        <v>997</v>
      </c>
      <c r="E49" s="1163" t="s">
        <v>1111</v>
      </c>
      <c r="F49" s="1165">
        <v>66</v>
      </c>
      <c r="G49" s="1163" t="s">
        <v>1115</v>
      </c>
      <c r="H49" s="1116"/>
      <c r="I49" s="1167">
        <f>+MAX(V49:Y50)</f>
        <v>0</v>
      </c>
      <c r="J49" s="1156" t="s">
        <v>1112</v>
      </c>
      <c r="K49" s="250">
        <v>0.6</v>
      </c>
      <c r="L49" s="251" t="s">
        <v>22</v>
      </c>
      <c r="M49" s="252">
        <v>0.1</v>
      </c>
      <c r="N49" s="252">
        <v>0.3</v>
      </c>
      <c r="O49" s="252">
        <v>0.7</v>
      </c>
      <c r="P49" s="252">
        <v>1</v>
      </c>
      <c r="Q49" s="253">
        <v>0</v>
      </c>
      <c r="R49" s="6">
        <v>0</v>
      </c>
      <c r="S49" s="6">
        <v>0</v>
      </c>
      <c r="T49" s="6">
        <v>0</v>
      </c>
      <c r="U49" s="49">
        <v>0</v>
      </c>
      <c r="V49" s="675">
        <v>0</v>
      </c>
      <c r="W49" s="675">
        <v>0</v>
      </c>
      <c r="X49" s="675">
        <v>0</v>
      </c>
      <c r="Y49" s="675">
        <v>0</v>
      </c>
      <c r="Z49" s="1139" t="s">
        <v>1113</v>
      </c>
      <c r="AA49" s="1132" t="s">
        <v>1114</v>
      </c>
      <c r="AB49" s="1240"/>
    </row>
    <row r="50" spans="1:40" ht="33" customHeight="1">
      <c r="A50" s="1234"/>
      <c r="B50" s="1236"/>
      <c r="C50" s="1127"/>
      <c r="D50" s="1162"/>
      <c r="E50" s="1164"/>
      <c r="F50" s="1166"/>
      <c r="G50" s="1164"/>
      <c r="H50" s="1117"/>
      <c r="I50" s="1168"/>
      <c r="J50" s="1157"/>
      <c r="K50" s="67">
        <v>0.6</v>
      </c>
      <c r="L50" s="254" t="s">
        <v>23</v>
      </c>
      <c r="M50" s="58">
        <v>0</v>
      </c>
      <c r="N50" s="58">
        <v>0</v>
      </c>
      <c r="O50" s="58">
        <v>0</v>
      </c>
      <c r="P50" s="58">
        <v>0</v>
      </c>
      <c r="Q50" s="58">
        <f t="shared" ref="Q50" si="5">+SUM(M50:M50)*K50</f>
        <v>0</v>
      </c>
      <c r="R50" s="58">
        <f t="shared" ref="R50" si="6">+SUM(N50:N50)*K50</f>
        <v>0</v>
      </c>
      <c r="S50" s="58">
        <f t="shared" ref="S50" si="7">+SUM(O50:O50)*K50</f>
        <v>0</v>
      </c>
      <c r="T50" s="58">
        <f t="shared" ref="T50" si="8">+SUM(P50:P50)*K50</f>
        <v>0</v>
      </c>
      <c r="U50" s="59">
        <f t="shared" ref="U50" si="9">+MAX(Q50:T50)</f>
        <v>0</v>
      </c>
      <c r="V50" s="671"/>
      <c r="W50" s="671"/>
      <c r="X50" s="671"/>
      <c r="Y50" s="671"/>
      <c r="Z50" s="1140"/>
      <c r="AA50" s="1133"/>
      <c r="AB50" s="1240"/>
    </row>
    <row r="51" spans="1:40" ht="36.4" customHeight="1">
      <c r="A51" s="1234"/>
      <c r="B51" s="1236"/>
      <c r="C51" s="1127"/>
      <c r="D51" s="1135" t="s">
        <v>249</v>
      </c>
      <c r="E51" s="1146" t="s">
        <v>928</v>
      </c>
      <c r="F51" s="1149">
        <v>67</v>
      </c>
      <c r="G51" s="1146" t="s">
        <v>929</v>
      </c>
      <c r="H51" s="1152" t="s">
        <v>229</v>
      </c>
      <c r="I51" s="1153">
        <f>+MAX(V51:Y52)</f>
        <v>0</v>
      </c>
      <c r="J51" s="1156" t="s">
        <v>930</v>
      </c>
      <c r="K51" s="484">
        <v>0.5</v>
      </c>
      <c r="L51" s="243" t="s">
        <v>22</v>
      </c>
      <c r="M51" s="485">
        <v>0.5</v>
      </c>
      <c r="N51" s="485">
        <v>1</v>
      </c>
      <c r="O51" s="485">
        <v>1</v>
      </c>
      <c r="P51" s="485">
        <v>1</v>
      </c>
      <c r="Q51" s="6">
        <v>0</v>
      </c>
      <c r="R51" s="6">
        <v>0</v>
      </c>
      <c r="S51" s="6">
        <v>0</v>
      </c>
      <c r="T51" s="6">
        <v>0</v>
      </c>
      <c r="U51" s="49">
        <f t="shared" si="4"/>
        <v>0</v>
      </c>
      <c r="V51" s="675">
        <f>+Q52+Q54</f>
        <v>0</v>
      </c>
      <c r="W51" s="675">
        <f>+R52+R54</f>
        <v>0</v>
      </c>
      <c r="X51" s="675">
        <f>+S52+S54</f>
        <v>0</v>
      </c>
      <c r="Y51" s="675">
        <f>+T52+T54</f>
        <v>0</v>
      </c>
      <c r="Z51" s="1139" t="s">
        <v>55</v>
      </c>
      <c r="AA51" s="1141" t="s">
        <v>240</v>
      </c>
      <c r="AB51" s="1240"/>
    </row>
    <row r="52" spans="1:40" ht="25.9" customHeight="1">
      <c r="A52" s="1234"/>
      <c r="B52" s="1236"/>
      <c r="C52" s="1127"/>
      <c r="D52" s="1135"/>
      <c r="E52" s="1147"/>
      <c r="F52" s="1150"/>
      <c r="G52" s="1147"/>
      <c r="H52" s="1147"/>
      <c r="I52" s="1154"/>
      <c r="J52" s="1157"/>
      <c r="K52" s="66">
        <v>0.5</v>
      </c>
      <c r="L52" s="239" t="s">
        <v>23</v>
      </c>
      <c r="M52" s="244">
        <v>0</v>
      </c>
      <c r="N52" s="244">
        <v>0</v>
      </c>
      <c r="O52" s="244">
        <v>0</v>
      </c>
      <c r="P52" s="244">
        <v>0</v>
      </c>
      <c r="Q52" s="58">
        <f t="shared" si="0"/>
        <v>0</v>
      </c>
      <c r="R52" s="58">
        <f t="shared" si="1"/>
        <v>0</v>
      </c>
      <c r="S52" s="58">
        <f t="shared" si="2"/>
        <v>0</v>
      </c>
      <c r="T52" s="58">
        <f t="shared" si="3"/>
        <v>0</v>
      </c>
      <c r="U52" s="59">
        <f t="shared" si="4"/>
        <v>0</v>
      </c>
      <c r="V52" s="671"/>
      <c r="W52" s="671"/>
      <c r="X52" s="671"/>
      <c r="Y52" s="671"/>
      <c r="Z52" s="1140"/>
      <c r="AA52" s="1142"/>
      <c r="AB52" s="1240"/>
    </row>
    <row r="53" spans="1:40" s="257" customFormat="1" ht="29.65" customHeight="1">
      <c r="A53" s="1234"/>
      <c r="B53" s="1236"/>
      <c r="C53" s="1127"/>
      <c r="D53" s="1135"/>
      <c r="E53" s="1147"/>
      <c r="F53" s="1150"/>
      <c r="G53" s="1147"/>
      <c r="H53" s="1147"/>
      <c r="I53" s="1154"/>
      <c r="J53" s="1156" t="s">
        <v>931</v>
      </c>
      <c r="K53" s="484">
        <v>0.5</v>
      </c>
      <c r="L53" s="243" t="s">
        <v>22</v>
      </c>
      <c r="M53" s="485">
        <v>0.2</v>
      </c>
      <c r="N53" s="485">
        <v>0.4</v>
      </c>
      <c r="O53" s="485">
        <v>0.6</v>
      </c>
      <c r="P53" s="485">
        <v>1</v>
      </c>
      <c r="Q53" s="6">
        <v>0</v>
      </c>
      <c r="R53" s="6">
        <v>0</v>
      </c>
      <c r="S53" s="6">
        <v>0</v>
      </c>
      <c r="T53" s="6">
        <v>0</v>
      </c>
      <c r="U53" s="49">
        <v>0</v>
      </c>
      <c r="V53" s="671"/>
      <c r="W53" s="671"/>
      <c r="X53" s="671"/>
      <c r="Y53" s="671"/>
      <c r="Z53" s="1140"/>
      <c r="AA53" s="1142"/>
      <c r="AB53" s="1240"/>
      <c r="AC53" s="256"/>
      <c r="AD53" s="256"/>
      <c r="AE53" s="256"/>
      <c r="AF53" s="256"/>
      <c r="AG53" s="256"/>
      <c r="AH53" s="256"/>
      <c r="AI53" s="256"/>
      <c r="AJ53" s="256"/>
      <c r="AK53" s="256"/>
      <c r="AL53" s="256"/>
      <c r="AM53" s="256"/>
      <c r="AN53" s="256"/>
    </row>
    <row r="54" spans="1:40" ht="27.4" customHeight="1">
      <c r="A54" s="1234"/>
      <c r="B54" s="1236"/>
      <c r="C54" s="1127"/>
      <c r="D54" s="1126"/>
      <c r="E54" s="1148"/>
      <c r="F54" s="1151"/>
      <c r="G54" s="1148"/>
      <c r="H54" s="1148"/>
      <c r="I54" s="1155"/>
      <c r="J54" s="1157"/>
      <c r="K54" s="66">
        <v>0.5</v>
      </c>
      <c r="L54" s="239" t="s">
        <v>23</v>
      </c>
      <c r="M54" s="244">
        <v>0</v>
      </c>
      <c r="N54" s="244">
        <v>0</v>
      </c>
      <c r="O54" s="244">
        <v>0</v>
      </c>
      <c r="P54" s="244">
        <v>0</v>
      </c>
      <c r="Q54" s="58">
        <f t="shared" si="0"/>
        <v>0</v>
      </c>
      <c r="R54" s="58">
        <f t="shared" si="1"/>
        <v>0</v>
      </c>
      <c r="S54" s="58">
        <f t="shared" si="2"/>
        <v>0</v>
      </c>
      <c r="T54" s="58">
        <f t="shared" si="3"/>
        <v>0</v>
      </c>
      <c r="U54" s="60">
        <f t="shared" si="4"/>
        <v>0</v>
      </c>
      <c r="V54" s="671"/>
      <c r="W54" s="671"/>
      <c r="X54" s="671"/>
      <c r="Y54" s="671"/>
      <c r="Z54" s="1140"/>
      <c r="AA54" s="1142"/>
      <c r="AB54" s="1240"/>
    </row>
    <row r="55" spans="1:40" ht="80.45" customHeight="1">
      <c r="A55" s="1234"/>
      <c r="B55" s="1236"/>
      <c r="C55" s="1127"/>
      <c r="D55" s="1135" t="s">
        <v>250</v>
      </c>
      <c r="E55" s="990" t="s">
        <v>729</v>
      </c>
      <c r="F55" s="990">
        <v>68</v>
      </c>
      <c r="G55" s="990" t="s">
        <v>251</v>
      </c>
      <c r="H55" s="990" t="s">
        <v>730</v>
      </c>
      <c r="I55" s="1137">
        <f>+MAX(V55:Y56)</f>
        <v>0</v>
      </c>
      <c r="J55" s="989" t="s">
        <v>731</v>
      </c>
      <c r="K55" s="416">
        <v>0.5</v>
      </c>
      <c r="L55" s="178" t="s">
        <v>22</v>
      </c>
      <c r="M55" s="179">
        <v>0.2</v>
      </c>
      <c r="N55" s="179">
        <v>0.4</v>
      </c>
      <c r="O55" s="179">
        <v>0.6</v>
      </c>
      <c r="P55" s="179">
        <v>1</v>
      </c>
      <c r="Q55" s="486">
        <v>0</v>
      </c>
      <c r="R55" s="486">
        <v>0</v>
      </c>
      <c r="S55" s="486">
        <v>0</v>
      </c>
      <c r="T55" s="486">
        <v>0</v>
      </c>
      <c r="U55" s="487">
        <v>0</v>
      </c>
      <c r="V55" s="341"/>
      <c r="W55" s="341"/>
      <c r="X55" s="341"/>
      <c r="Y55" s="341"/>
      <c r="Z55" s="1140"/>
      <c r="AA55" s="1144" t="s">
        <v>733</v>
      </c>
      <c r="AB55" s="1240"/>
    </row>
    <row r="56" spans="1:40" ht="27.4" customHeight="1">
      <c r="A56" s="1234"/>
      <c r="B56" s="1236"/>
      <c r="C56" s="1127"/>
      <c r="D56" s="1135"/>
      <c r="E56" s="990"/>
      <c r="F56" s="990"/>
      <c r="G56" s="990"/>
      <c r="H56" s="990"/>
      <c r="I56" s="1137"/>
      <c r="J56" s="989"/>
      <c r="K56" s="67">
        <v>0.5</v>
      </c>
      <c r="L56" s="181" t="s">
        <v>23</v>
      </c>
      <c r="M56" s="58">
        <v>0</v>
      </c>
      <c r="N56" s="58">
        <v>0</v>
      </c>
      <c r="O56" s="58">
        <v>0</v>
      </c>
      <c r="P56" s="58">
        <v>0</v>
      </c>
      <c r="Q56" s="58">
        <f t="shared" ref="Q56" si="10">+SUM(M56:M56)*K56</f>
        <v>0</v>
      </c>
      <c r="R56" s="58">
        <f t="shared" ref="R56" si="11">+SUM(N56:N56)*K56</f>
        <v>0</v>
      </c>
      <c r="S56" s="58">
        <f t="shared" ref="S56" si="12">+SUM(O56:O56)*K56</f>
        <v>0</v>
      </c>
      <c r="T56" s="58">
        <f t="shared" ref="T56" si="13">+SUM(P56:P56)*K56</f>
        <v>0</v>
      </c>
      <c r="U56" s="59">
        <f t="shared" ref="U56" si="14">+MAX(Q56:T56)</f>
        <v>0</v>
      </c>
      <c r="V56" s="341"/>
      <c r="W56" s="341"/>
      <c r="X56" s="341"/>
      <c r="Y56" s="341"/>
      <c r="Z56" s="1140"/>
      <c r="AA56" s="1145"/>
      <c r="AB56" s="1240"/>
    </row>
    <row r="57" spans="1:40" ht="49.9" customHeight="1">
      <c r="A57" s="1234"/>
      <c r="B57" s="1236"/>
      <c r="C57" s="1127"/>
      <c r="D57" s="1135"/>
      <c r="E57" s="990"/>
      <c r="F57" s="990"/>
      <c r="G57" s="990"/>
      <c r="H57" s="990"/>
      <c r="I57" s="1137"/>
      <c r="J57" s="989" t="s">
        <v>732</v>
      </c>
      <c r="K57" s="250">
        <v>0.5</v>
      </c>
      <c r="L57" s="178" t="s">
        <v>22</v>
      </c>
      <c r="M57" s="179">
        <v>0.25</v>
      </c>
      <c r="N57" s="179">
        <v>0.5</v>
      </c>
      <c r="O57" s="179">
        <v>0.75</v>
      </c>
      <c r="P57" s="179">
        <v>1</v>
      </c>
      <c r="Q57" s="6">
        <v>0</v>
      </c>
      <c r="R57" s="6">
        <v>0</v>
      </c>
      <c r="S57" s="6">
        <v>0</v>
      </c>
      <c r="T57" s="6">
        <v>0</v>
      </c>
      <c r="U57" s="53">
        <f t="shared" si="4"/>
        <v>0</v>
      </c>
      <c r="V57" s="675">
        <f>+Q58</f>
        <v>0</v>
      </c>
      <c r="W57" s="675">
        <f>+R58</f>
        <v>0</v>
      </c>
      <c r="X57" s="675">
        <f>+S58</f>
        <v>0</v>
      </c>
      <c r="Y57" s="675">
        <v>0</v>
      </c>
      <c r="Z57" s="1140"/>
      <c r="AA57" s="1141" t="s">
        <v>252</v>
      </c>
      <c r="AB57" s="1240"/>
    </row>
    <row r="58" spans="1:40" ht="33.75" customHeight="1">
      <c r="A58" s="1234"/>
      <c r="B58" s="1236"/>
      <c r="C58" s="1127"/>
      <c r="D58" s="1135"/>
      <c r="E58" s="1136"/>
      <c r="F58" s="1136"/>
      <c r="G58" s="1136"/>
      <c r="H58" s="1136"/>
      <c r="I58" s="1138"/>
      <c r="J58" s="1143"/>
      <c r="K58" s="478">
        <v>0.5</v>
      </c>
      <c r="L58" s="479" t="s">
        <v>23</v>
      </c>
      <c r="M58" s="480">
        <v>0</v>
      </c>
      <c r="N58" s="480">
        <v>0</v>
      </c>
      <c r="O58" s="480">
        <v>0</v>
      </c>
      <c r="P58" s="480">
        <v>0</v>
      </c>
      <c r="Q58" s="58">
        <f t="shared" si="0"/>
        <v>0</v>
      </c>
      <c r="R58" s="58">
        <f t="shared" si="1"/>
        <v>0</v>
      </c>
      <c r="S58" s="58">
        <f t="shared" si="2"/>
        <v>0</v>
      </c>
      <c r="T58" s="58">
        <f t="shared" si="3"/>
        <v>0</v>
      </c>
      <c r="U58" s="60">
        <f t="shared" si="4"/>
        <v>0</v>
      </c>
      <c r="V58" s="671"/>
      <c r="W58" s="671"/>
      <c r="X58" s="671"/>
      <c r="Y58" s="671"/>
      <c r="Z58" s="1140"/>
      <c r="AA58" s="1142"/>
      <c r="AB58" s="1240"/>
    </row>
    <row r="59" spans="1:40" ht="33.75" customHeight="1">
      <c r="A59" s="1234"/>
      <c r="B59" s="1236"/>
      <c r="C59" s="1126" t="s">
        <v>253</v>
      </c>
      <c r="D59" s="1128" t="s">
        <v>1117</v>
      </c>
      <c r="E59" s="1118" t="s">
        <v>1116</v>
      </c>
      <c r="F59" s="1120">
        <v>69</v>
      </c>
      <c r="G59" s="1120" t="s">
        <v>932</v>
      </c>
      <c r="H59" s="1120" t="s">
        <v>229</v>
      </c>
      <c r="I59" s="1010">
        <v>0</v>
      </c>
      <c r="J59" s="681" t="s">
        <v>1098</v>
      </c>
      <c r="K59" s="481">
        <v>0.5</v>
      </c>
      <c r="L59" s="243" t="s">
        <v>22</v>
      </c>
      <c r="M59" s="245">
        <v>0.2</v>
      </c>
      <c r="N59" s="245">
        <v>0.4</v>
      </c>
      <c r="O59" s="245">
        <v>0.5</v>
      </c>
      <c r="P59" s="245">
        <v>1</v>
      </c>
      <c r="Q59" s="486">
        <v>0</v>
      </c>
      <c r="R59" s="486">
        <v>0</v>
      </c>
      <c r="S59" s="486">
        <v>0</v>
      </c>
      <c r="T59" s="486">
        <v>0</v>
      </c>
      <c r="U59" s="487">
        <v>0</v>
      </c>
      <c r="V59" s="341"/>
      <c r="W59" s="341"/>
      <c r="X59" s="341"/>
      <c r="Y59" s="341"/>
      <c r="Z59" s="1140"/>
      <c r="AA59" s="1132" t="s">
        <v>933</v>
      </c>
      <c r="AB59" s="1240"/>
    </row>
    <row r="60" spans="1:40" ht="33.75" customHeight="1">
      <c r="A60" s="1234"/>
      <c r="B60" s="1236"/>
      <c r="C60" s="1127"/>
      <c r="D60" s="1129"/>
      <c r="E60" s="1119"/>
      <c r="F60" s="1121"/>
      <c r="G60" s="1121"/>
      <c r="H60" s="1121"/>
      <c r="I60" s="1010"/>
      <c r="J60" s="682"/>
      <c r="K60" s="482">
        <v>0.5</v>
      </c>
      <c r="L60" s="239" t="s">
        <v>23</v>
      </c>
      <c r="M60" s="244">
        <v>0</v>
      </c>
      <c r="N60" s="244">
        <v>0</v>
      </c>
      <c r="O60" s="244">
        <v>0</v>
      </c>
      <c r="P60" s="244">
        <v>0</v>
      </c>
      <c r="Q60" s="58">
        <v>0</v>
      </c>
      <c r="R60" s="58">
        <v>0</v>
      </c>
      <c r="S60" s="58">
        <v>0</v>
      </c>
      <c r="T60" s="58">
        <v>0</v>
      </c>
      <c r="U60" s="60">
        <v>0</v>
      </c>
      <c r="V60" s="341"/>
      <c r="W60" s="341"/>
      <c r="X60" s="341"/>
      <c r="Y60" s="341"/>
      <c r="Z60" s="1140"/>
      <c r="AA60" s="1133"/>
      <c r="AB60" s="1240"/>
    </row>
    <row r="61" spans="1:40" ht="49.9" customHeight="1">
      <c r="A61" s="1234"/>
      <c r="B61" s="1236"/>
      <c r="C61" s="1127"/>
      <c r="D61" s="1129"/>
      <c r="E61" s="1119"/>
      <c r="F61" s="1121"/>
      <c r="G61" s="1121"/>
      <c r="H61" s="1121"/>
      <c r="I61" s="1010">
        <v>0</v>
      </c>
      <c r="J61" s="681" t="s">
        <v>1099</v>
      </c>
      <c r="K61" s="481">
        <v>0.5</v>
      </c>
      <c r="L61" s="243" t="s">
        <v>22</v>
      </c>
      <c r="M61" s="245">
        <v>0.2</v>
      </c>
      <c r="N61" s="245">
        <v>0.4</v>
      </c>
      <c r="O61" s="245">
        <v>0.5</v>
      </c>
      <c r="P61" s="245">
        <v>1</v>
      </c>
      <c r="Q61" s="253">
        <v>0</v>
      </c>
      <c r="R61" s="6">
        <v>0</v>
      </c>
      <c r="S61" s="6">
        <v>0</v>
      </c>
      <c r="T61" s="6">
        <v>0</v>
      </c>
      <c r="U61" s="53">
        <v>0</v>
      </c>
      <c r="V61" s="675">
        <f>+Q62</f>
        <v>0</v>
      </c>
      <c r="W61" s="675">
        <f>+R62</f>
        <v>0</v>
      </c>
      <c r="X61" s="675">
        <f>+S62</f>
        <v>0</v>
      </c>
      <c r="Y61" s="675">
        <f>+T62</f>
        <v>0</v>
      </c>
      <c r="Z61" s="1140"/>
      <c r="AA61" s="1133"/>
      <c r="AB61" s="1240"/>
    </row>
    <row r="62" spans="1:40" ht="49.9" customHeight="1">
      <c r="A62" s="1234"/>
      <c r="B62" s="1236"/>
      <c r="C62" s="1127"/>
      <c r="D62" s="1130"/>
      <c r="E62" s="1119"/>
      <c r="F62" s="1121"/>
      <c r="G62" s="1121"/>
      <c r="H62" s="1131"/>
      <c r="I62" s="1010"/>
      <c r="J62" s="682"/>
      <c r="K62" s="482">
        <v>0.5</v>
      </c>
      <c r="L62" s="239" t="s">
        <v>23</v>
      </c>
      <c r="M62" s="244">
        <v>0</v>
      </c>
      <c r="N62" s="244">
        <v>0</v>
      </c>
      <c r="O62" s="244">
        <v>0</v>
      </c>
      <c r="P62" s="244">
        <v>0</v>
      </c>
      <c r="Q62" s="255">
        <f t="shared" si="0"/>
        <v>0</v>
      </c>
      <c r="R62" s="58">
        <f t="shared" si="1"/>
        <v>0</v>
      </c>
      <c r="S62" s="58">
        <f t="shared" si="2"/>
        <v>0</v>
      </c>
      <c r="T62" s="58">
        <f t="shared" si="3"/>
        <v>0</v>
      </c>
      <c r="U62" s="60">
        <f t="shared" si="4"/>
        <v>0</v>
      </c>
      <c r="V62" s="671"/>
      <c r="W62" s="671"/>
      <c r="X62" s="671"/>
      <c r="Y62" s="671"/>
      <c r="Z62" s="1140"/>
      <c r="AA62" s="1134"/>
      <c r="AB62" s="1240"/>
    </row>
    <row r="63" spans="1:40">
      <c r="I63" s="279"/>
      <c r="Q63" s="259">
        <v>0</v>
      </c>
      <c r="R63" s="259">
        <v>0</v>
      </c>
      <c r="S63" s="259">
        <v>0</v>
      </c>
      <c r="T63" s="259">
        <v>0</v>
      </c>
      <c r="U63" s="260">
        <v>0</v>
      </c>
      <c r="V63" s="52"/>
      <c r="W63" s="52"/>
      <c r="X63" s="52"/>
      <c r="Y63" s="52"/>
    </row>
    <row r="64" spans="1:40">
      <c r="Q64" s="259">
        <v>0</v>
      </c>
      <c r="R64" s="259">
        <v>0</v>
      </c>
      <c r="S64" s="259">
        <v>0</v>
      </c>
      <c r="T64" s="259">
        <f>+((SUMIF($L$3:$L$62,"e",T$3:T$62)))/14</f>
        <v>0</v>
      </c>
      <c r="U64" s="260">
        <v>0</v>
      </c>
      <c r="V64" s="52"/>
      <c r="W64" s="52"/>
      <c r="X64" s="52"/>
      <c r="Y64" s="52"/>
    </row>
    <row r="65" spans="17:25" ht="16.5" thickBot="1">
      <c r="Q65" s="74"/>
      <c r="R65" s="74"/>
      <c r="S65" s="74"/>
      <c r="T65" s="74"/>
      <c r="U65" s="71"/>
      <c r="V65" s="52"/>
      <c r="W65" s="52"/>
      <c r="X65" s="52"/>
      <c r="Y65" s="52"/>
    </row>
    <row r="66" spans="17:25">
      <c r="Q66" s="661" t="s">
        <v>113</v>
      </c>
      <c r="R66" s="662"/>
      <c r="S66" s="662"/>
      <c r="T66" s="662"/>
      <c r="U66" s="663"/>
      <c r="V66" s="52"/>
      <c r="W66" s="52"/>
      <c r="X66" s="52"/>
      <c r="Y66" s="52"/>
    </row>
    <row r="67" spans="17:25" ht="16.5" thickBot="1">
      <c r="Q67" s="165">
        <v>0</v>
      </c>
      <c r="R67" s="165">
        <v>0</v>
      </c>
      <c r="S67" s="165">
        <v>0</v>
      </c>
      <c r="T67" s="165">
        <v>0</v>
      </c>
      <c r="U67" s="165">
        <v>0</v>
      </c>
      <c r="V67" s="52"/>
      <c r="W67" s="52"/>
      <c r="X67" s="52"/>
      <c r="Y67" s="52"/>
    </row>
    <row r="68" spans="17:25" ht="16.5" thickBot="1">
      <c r="Q68" s="108">
        <v>0</v>
      </c>
      <c r="R68" s="108">
        <v>0</v>
      </c>
      <c r="S68" s="108">
        <v>0</v>
      </c>
      <c r="T68" s="109">
        <v>0</v>
      </c>
      <c r="U68" s="110">
        <v>0</v>
      </c>
      <c r="V68" s="52"/>
      <c r="W68" s="52"/>
      <c r="X68" s="52"/>
      <c r="Y68" s="52"/>
    </row>
    <row r="69" spans="17:25">
      <c r="Q69" s="74"/>
      <c r="R69" s="74"/>
      <c r="S69" s="74"/>
      <c r="T69" s="74"/>
      <c r="U69" s="71"/>
      <c r="V69" s="52"/>
      <c r="W69" s="52"/>
      <c r="X69" s="52"/>
      <c r="Y69" s="52"/>
    </row>
    <row r="70" spans="17:25">
      <c r="Q70" s="51"/>
      <c r="R70" s="51"/>
      <c r="S70" s="51"/>
      <c r="T70" s="51"/>
      <c r="U70" s="52"/>
      <c r="V70" s="52"/>
      <c r="W70" s="52"/>
      <c r="X70" s="52"/>
      <c r="Y70" s="52"/>
    </row>
    <row r="71" spans="17:25">
      <c r="Q71" s="35"/>
      <c r="R71" s="35"/>
      <c r="S71" s="35"/>
      <c r="T71" s="35"/>
      <c r="U71" s="35"/>
      <c r="V71" s="35"/>
      <c r="W71" s="35"/>
      <c r="X71" s="35"/>
      <c r="Y71" s="35"/>
    </row>
    <row r="72" spans="17:25">
      <c r="Q72" s="35"/>
      <c r="R72" s="35"/>
      <c r="S72" s="35"/>
      <c r="T72" s="35"/>
      <c r="U72" s="35"/>
      <c r="V72" s="35"/>
      <c r="W72" s="35"/>
      <c r="X72" s="35"/>
      <c r="Y72" s="35"/>
    </row>
    <row r="73" spans="17:25">
      <c r="Q73" s="35"/>
      <c r="R73" s="35"/>
      <c r="S73" s="35"/>
      <c r="T73" s="35"/>
      <c r="U73" s="35"/>
      <c r="V73" s="35"/>
      <c r="W73" s="35"/>
      <c r="X73" s="35"/>
      <c r="Y73" s="35"/>
    </row>
    <row r="74" spans="17:25">
      <c r="Q74" s="35"/>
      <c r="R74" s="35"/>
      <c r="S74" s="35"/>
      <c r="T74" s="35"/>
      <c r="U74" s="35"/>
      <c r="V74" s="35"/>
      <c r="W74" s="35"/>
      <c r="X74" s="35"/>
      <c r="Y74" s="35"/>
    </row>
    <row r="75" spans="17:25">
      <c r="Q75" s="35"/>
      <c r="R75" s="35"/>
      <c r="S75" s="35"/>
      <c r="T75" s="35"/>
      <c r="U75" s="35"/>
      <c r="V75" s="35"/>
      <c r="W75" s="35"/>
      <c r="X75" s="35"/>
      <c r="Y75" s="35"/>
    </row>
    <row r="76" spans="17:25">
      <c r="Q76" s="35"/>
      <c r="R76" s="35"/>
      <c r="S76" s="35"/>
      <c r="T76" s="35"/>
      <c r="U76" s="35"/>
      <c r="V76" s="35"/>
      <c r="W76" s="35"/>
      <c r="X76" s="35"/>
      <c r="Y76" s="35"/>
    </row>
    <row r="77" spans="17:25">
      <c r="Q77" s="35"/>
      <c r="R77" s="35"/>
      <c r="S77" s="35"/>
      <c r="T77" s="35"/>
      <c r="U77" s="35"/>
      <c r="V77" s="35"/>
      <c r="W77" s="35"/>
      <c r="X77" s="35"/>
      <c r="Y77" s="35"/>
    </row>
    <row r="78" spans="17:25">
      <c r="Q78" s="35"/>
      <c r="R78" s="35"/>
      <c r="S78" s="35"/>
      <c r="T78" s="35"/>
      <c r="U78" s="35"/>
      <c r="V78" s="35"/>
      <c r="W78" s="35"/>
      <c r="X78" s="35"/>
      <c r="Y78" s="35"/>
    </row>
    <row r="79" spans="17:25">
      <c r="Q79" s="35"/>
      <c r="R79" s="35"/>
      <c r="S79" s="35"/>
      <c r="T79" s="35"/>
      <c r="U79" s="35"/>
      <c r="V79" s="35"/>
      <c r="W79" s="35"/>
      <c r="X79" s="35"/>
      <c r="Y79" s="35"/>
    </row>
    <row r="80" spans="17:25">
      <c r="Q80" s="35"/>
      <c r="R80" s="35"/>
      <c r="S80" s="35"/>
      <c r="T80" s="35"/>
      <c r="U80" s="35"/>
      <c r="V80" s="35"/>
      <c r="W80" s="35"/>
      <c r="X80" s="35"/>
      <c r="Y80" s="35"/>
    </row>
    <row r="81" spans="17:25">
      <c r="Q81" s="35"/>
      <c r="R81" s="35"/>
      <c r="S81" s="35"/>
      <c r="T81" s="35"/>
      <c r="U81" s="35"/>
      <c r="V81" s="35"/>
      <c r="W81" s="35"/>
      <c r="X81" s="35"/>
      <c r="Y81" s="35"/>
    </row>
    <row r="82" spans="17:25">
      <c r="Q82" s="35"/>
      <c r="R82" s="35"/>
      <c r="S82" s="35"/>
      <c r="T82" s="35"/>
      <c r="U82" s="35"/>
      <c r="V82" s="35"/>
      <c r="W82" s="35"/>
      <c r="X82" s="35"/>
      <c r="Y82" s="35"/>
    </row>
    <row r="83" spans="17:25">
      <c r="Q83" s="35"/>
      <c r="R83" s="35"/>
      <c r="S83" s="35"/>
      <c r="T83" s="35"/>
      <c r="U83" s="35"/>
      <c r="V83" s="35"/>
      <c r="W83" s="35"/>
      <c r="X83" s="35"/>
      <c r="Y83" s="35"/>
    </row>
    <row r="84" spans="17:25">
      <c r="Q84" s="35"/>
      <c r="R84" s="35"/>
      <c r="S84" s="35"/>
      <c r="T84" s="35"/>
      <c r="U84" s="35"/>
      <c r="V84" s="35"/>
      <c r="W84" s="35"/>
      <c r="X84" s="35"/>
      <c r="Y84" s="35"/>
    </row>
    <row r="85" spans="17:25">
      <c r="Q85" s="35"/>
      <c r="R85" s="35"/>
      <c r="S85" s="35"/>
      <c r="T85" s="35"/>
      <c r="U85" s="35"/>
      <c r="V85" s="35"/>
      <c r="W85" s="35"/>
      <c r="X85" s="35"/>
      <c r="Y85" s="35"/>
    </row>
    <row r="86" spans="17:25">
      <c r="Q86" s="35"/>
      <c r="R86" s="35"/>
      <c r="S86" s="35"/>
      <c r="T86" s="35"/>
      <c r="U86" s="35"/>
      <c r="V86" s="35"/>
      <c r="W86" s="35"/>
      <c r="X86" s="35"/>
      <c r="Y86" s="35"/>
    </row>
    <row r="87" spans="17:25">
      <c r="Q87" s="35"/>
      <c r="R87" s="35"/>
      <c r="S87" s="35"/>
      <c r="T87" s="35"/>
      <c r="U87" s="35"/>
      <c r="V87" s="35"/>
      <c r="W87" s="35"/>
      <c r="X87" s="35"/>
      <c r="Y87" s="35"/>
    </row>
    <row r="88" spans="17:25">
      <c r="Q88" s="35"/>
      <c r="R88" s="35"/>
      <c r="S88" s="35"/>
      <c r="T88" s="35"/>
      <c r="U88" s="35"/>
      <c r="V88" s="35"/>
      <c r="W88" s="35"/>
      <c r="X88" s="35"/>
      <c r="Y88" s="35"/>
    </row>
    <row r="89" spans="17:25">
      <c r="Q89" s="35"/>
      <c r="R89" s="35"/>
      <c r="S89" s="35"/>
      <c r="T89" s="35"/>
      <c r="U89" s="35"/>
      <c r="V89" s="35"/>
      <c r="W89" s="35"/>
      <c r="X89" s="35"/>
      <c r="Y89" s="35"/>
    </row>
    <row r="90" spans="17:25">
      <c r="Q90" s="35"/>
      <c r="R90" s="35"/>
      <c r="S90" s="35"/>
      <c r="T90" s="35"/>
      <c r="U90" s="35"/>
      <c r="V90" s="35"/>
      <c r="W90" s="35"/>
      <c r="X90" s="35"/>
      <c r="Y90" s="35"/>
    </row>
    <row r="91" spans="17:25">
      <c r="Q91" s="35"/>
      <c r="R91" s="35"/>
      <c r="S91" s="35"/>
      <c r="T91" s="35"/>
      <c r="U91" s="35"/>
      <c r="V91" s="35"/>
      <c r="W91" s="35"/>
      <c r="X91" s="35"/>
      <c r="Y91" s="35"/>
    </row>
    <row r="92" spans="17:25">
      <c r="Q92" s="35"/>
      <c r="R92" s="35"/>
      <c r="S92" s="35"/>
      <c r="T92" s="35"/>
      <c r="U92" s="35"/>
      <c r="V92" s="35"/>
      <c r="W92" s="35"/>
      <c r="X92" s="35"/>
      <c r="Y92" s="35"/>
    </row>
    <row r="93" spans="17:25">
      <c r="Q93" s="35"/>
      <c r="R93" s="35"/>
      <c r="S93" s="35"/>
      <c r="T93" s="35"/>
      <c r="U93" s="35"/>
      <c r="V93" s="35"/>
      <c r="W93" s="35"/>
      <c r="X93" s="35"/>
      <c r="Y93" s="35"/>
    </row>
    <row r="94" spans="17:25">
      <c r="Q94" s="35"/>
      <c r="R94" s="35"/>
      <c r="S94" s="35"/>
      <c r="T94" s="35"/>
      <c r="U94" s="35"/>
      <c r="V94" s="35"/>
      <c r="W94" s="35"/>
      <c r="X94" s="35"/>
      <c r="Y94" s="35"/>
    </row>
    <row r="95" spans="17:25">
      <c r="Q95" s="35"/>
      <c r="R95" s="35"/>
      <c r="S95" s="35"/>
      <c r="T95" s="35"/>
      <c r="U95" s="35"/>
      <c r="V95" s="35"/>
      <c r="W95" s="35"/>
      <c r="X95" s="35"/>
      <c r="Y95" s="35"/>
    </row>
    <row r="96" spans="17:25">
      <c r="Q96" s="35"/>
      <c r="R96" s="35"/>
      <c r="S96" s="35"/>
      <c r="T96" s="35"/>
      <c r="U96" s="35"/>
      <c r="V96" s="35"/>
      <c r="W96" s="35"/>
      <c r="X96" s="35"/>
      <c r="Y96" s="35"/>
    </row>
    <row r="97" spans="17:25">
      <c r="Q97" s="35"/>
      <c r="R97" s="35"/>
      <c r="S97" s="35"/>
      <c r="T97" s="35"/>
      <c r="U97" s="35"/>
      <c r="V97" s="35"/>
      <c r="W97" s="35"/>
      <c r="X97" s="35"/>
      <c r="Y97" s="35"/>
    </row>
    <row r="98" spans="17:25">
      <c r="Q98" s="35"/>
      <c r="R98" s="35"/>
      <c r="S98" s="35"/>
      <c r="T98" s="35"/>
      <c r="U98" s="35"/>
      <c r="V98" s="35"/>
      <c r="W98" s="35"/>
      <c r="X98" s="35"/>
      <c r="Y98" s="35"/>
    </row>
    <row r="99" spans="17:25">
      <c r="Q99" s="35"/>
      <c r="R99" s="35"/>
      <c r="S99" s="35"/>
      <c r="T99" s="35"/>
      <c r="U99" s="35"/>
      <c r="V99" s="35"/>
      <c r="W99" s="35"/>
      <c r="X99" s="35"/>
      <c r="Y99" s="35"/>
    </row>
    <row r="100" spans="17:25">
      <c r="Q100" s="35"/>
      <c r="R100" s="35"/>
      <c r="S100" s="35"/>
      <c r="T100" s="35"/>
      <c r="U100" s="35"/>
      <c r="V100" s="35"/>
      <c r="W100" s="35"/>
      <c r="X100" s="35"/>
      <c r="Y100" s="35"/>
    </row>
    <row r="101" spans="17:25">
      <c r="Q101" s="35"/>
      <c r="R101" s="35"/>
      <c r="S101" s="35"/>
      <c r="T101" s="35"/>
      <c r="U101" s="35"/>
      <c r="V101" s="35"/>
      <c r="W101" s="35"/>
      <c r="X101" s="35"/>
      <c r="Y101" s="35"/>
    </row>
    <row r="102" spans="17:25">
      <c r="Q102" s="35"/>
      <c r="R102" s="35"/>
      <c r="S102" s="35"/>
      <c r="T102" s="35"/>
      <c r="U102" s="35"/>
      <c r="V102" s="35"/>
      <c r="W102" s="35"/>
      <c r="X102" s="35"/>
      <c r="Y102" s="35"/>
    </row>
    <row r="103" spans="17:25">
      <c r="Q103" s="35"/>
      <c r="R103" s="35"/>
      <c r="S103" s="35"/>
      <c r="T103" s="35"/>
      <c r="U103" s="35"/>
      <c r="V103" s="35"/>
      <c r="W103" s="35"/>
      <c r="X103" s="35"/>
      <c r="Y103" s="35"/>
    </row>
    <row r="104" spans="17:25">
      <c r="Q104" s="35"/>
      <c r="R104" s="35"/>
      <c r="S104" s="35"/>
      <c r="T104" s="35"/>
      <c r="U104" s="35"/>
      <c r="V104" s="35"/>
      <c r="W104" s="35"/>
      <c r="X104" s="35"/>
      <c r="Y104" s="35"/>
    </row>
    <row r="105" spans="17:25">
      <c r="Q105" s="35"/>
      <c r="R105" s="35"/>
      <c r="S105" s="35"/>
      <c r="T105" s="35"/>
      <c r="U105" s="35"/>
      <c r="V105" s="35"/>
      <c r="W105" s="35"/>
      <c r="X105" s="35"/>
      <c r="Y105" s="35"/>
    </row>
    <row r="106" spans="17:25">
      <c r="Q106" s="35"/>
      <c r="R106" s="35"/>
      <c r="S106" s="35"/>
      <c r="T106" s="35"/>
      <c r="U106" s="35"/>
      <c r="V106" s="35"/>
      <c r="W106" s="35"/>
      <c r="X106" s="35"/>
      <c r="Y106" s="35"/>
    </row>
    <row r="107" spans="17:25">
      <c r="Q107" s="35"/>
      <c r="R107" s="35"/>
      <c r="S107" s="35"/>
      <c r="T107" s="35"/>
      <c r="U107" s="35"/>
      <c r="V107" s="35"/>
      <c r="W107" s="35"/>
      <c r="X107" s="35"/>
      <c r="Y107" s="35"/>
    </row>
    <row r="108" spans="17:25">
      <c r="Q108" s="35"/>
      <c r="R108" s="35"/>
      <c r="S108" s="35"/>
      <c r="T108" s="35"/>
      <c r="U108" s="35"/>
      <c r="V108" s="35"/>
      <c r="W108" s="35"/>
      <c r="X108" s="35"/>
      <c r="Y108" s="35"/>
    </row>
    <row r="109" spans="17:25">
      <c r="Q109" s="35"/>
      <c r="R109" s="35"/>
      <c r="S109" s="35"/>
      <c r="T109" s="35"/>
      <c r="U109" s="35"/>
      <c r="V109" s="35"/>
      <c r="W109" s="35"/>
      <c r="X109" s="35"/>
      <c r="Y109" s="35"/>
    </row>
    <row r="110" spans="17:25">
      <c r="Q110" s="35"/>
      <c r="R110" s="35"/>
      <c r="S110" s="35"/>
      <c r="T110" s="35"/>
      <c r="U110" s="35"/>
      <c r="V110" s="35"/>
      <c r="W110" s="35"/>
      <c r="X110" s="35"/>
      <c r="Y110" s="35"/>
    </row>
    <row r="111" spans="17:25">
      <c r="Q111" s="35"/>
      <c r="R111" s="35"/>
      <c r="S111" s="35"/>
      <c r="T111" s="35"/>
      <c r="U111" s="35"/>
      <c r="V111" s="35"/>
      <c r="W111" s="35"/>
      <c r="X111" s="35"/>
      <c r="Y111" s="35"/>
    </row>
    <row r="112" spans="17:25">
      <c r="Q112" s="35"/>
      <c r="R112" s="35"/>
      <c r="S112" s="35"/>
      <c r="T112" s="35"/>
      <c r="U112" s="35"/>
      <c r="V112" s="35"/>
      <c r="W112" s="35"/>
      <c r="X112" s="35"/>
      <c r="Y112" s="35"/>
    </row>
    <row r="113" spans="17:25">
      <c r="Q113" s="35"/>
      <c r="R113" s="35"/>
      <c r="S113" s="35"/>
      <c r="T113" s="35"/>
      <c r="U113" s="35"/>
      <c r="V113" s="35"/>
      <c r="W113" s="35"/>
      <c r="X113" s="35"/>
      <c r="Y113" s="35"/>
    </row>
    <row r="114" spans="17:25">
      <c r="Q114" s="35"/>
      <c r="R114" s="35"/>
      <c r="S114" s="35"/>
      <c r="T114" s="35"/>
      <c r="U114" s="35"/>
      <c r="V114" s="35"/>
      <c r="W114" s="35"/>
      <c r="X114" s="35"/>
      <c r="Y114" s="35"/>
    </row>
    <row r="115" spans="17:25">
      <c r="Q115" s="35"/>
      <c r="R115" s="35"/>
      <c r="S115" s="35"/>
      <c r="T115" s="35"/>
      <c r="U115" s="35"/>
      <c r="V115" s="35"/>
      <c r="W115" s="35"/>
      <c r="X115" s="35"/>
      <c r="Y115" s="35"/>
    </row>
    <row r="116" spans="17:25">
      <c r="Q116" s="35"/>
      <c r="R116" s="35"/>
      <c r="S116" s="35"/>
      <c r="T116" s="35"/>
      <c r="U116" s="35"/>
      <c r="V116" s="35"/>
      <c r="W116" s="35"/>
      <c r="X116" s="35"/>
      <c r="Y116" s="35"/>
    </row>
    <row r="117" spans="17:25">
      <c r="Q117" s="35"/>
      <c r="R117" s="35"/>
      <c r="S117" s="35"/>
      <c r="T117" s="35"/>
      <c r="U117" s="35"/>
      <c r="V117" s="35"/>
      <c r="W117" s="35"/>
      <c r="X117" s="35"/>
      <c r="Y117" s="35"/>
    </row>
    <row r="118" spans="17:25">
      <c r="Q118" s="35"/>
      <c r="R118" s="35"/>
      <c r="S118" s="35"/>
      <c r="T118" s="35"/>
      <c r="U118" s="35"/>
      <c r="V118" s="35"/>
      <c r="W118" s="35"/>
      <c r="X118" s="35"/>
      <c r="Y118" s="35"/>
    </row>
    <row r="119" spans="17:25">
      <c r="Q119" s="35"/>
      <c r="R119" s="35"/>
      <c r="S119" s="35"/>
      <c r="T119" s="35"/>
      <c r="U119" s="35"/>
      <c r="V119" s="35"/>
      <c r="W119" s="35"/>
      <c r="X119" s="35"/>
      <c r="Y119" s="35"/>
    </row>
    <row r="120" spans="17:25">
      <c r="Q120" s="35"/>
      <c r="R120" s="35"/>
      <c r="S120" s="35"/>
      <c r="T120" s="35"/>
      <c r="U120" s="35"/>
      <c r="V120" s="35"/>
      <c r="W120" s="35"/>
      <c r="X120" s="35"/>
      <c r="Y120" s="35"/>
    </row>
    <row r="121" spans="17:25">
      <c r="Q121" s="35"/>
      <c r="R121" s="35"/>
      <c r="S121" s="35"/>
      <c r="T121" s="35"/>
      <c r="U121" s="35"/>
      <c r="V121" s="35"/>
      <c r="W121" s="35"/>
      <c r="X121" s="35"/>
      <c r="Y121" s="35"/>
    </row>
    <row r="122" spans="17:25">
      <c r="Q122" s="35"/>
      <c r="R122" s="35"/>
      <c r="S122" s="35"/>
      <c r="T122" s="35"/>
      <c r="U122" s="35"/>
      <c r="V122" s="35"/>
      <c r="W122" s="35"/>
      <c r="X122" s="35"/>
      <c r="Y122" s="35"/>
    </row>
    <row r="123" spans="17:25">
      <c r="Q123" s="35"/>
      <c r="R123" s="35"/>
      <c r="S123" s="35"/>
      <c r="T123" s="35"/>
      <c r="U123" s="35"/>
      <c r="V123" s="35"/>
      <c r="W123" s="35"/>
      <c r="X123" s="35"/>
      <c r="Y123" s="35"/>
    </row>
    <row r="124" spans="17:25">
      <c r="Q124" s="35"/>
      <c r="R124" s="35"/>
      <c r="S124" s="35"/>
      <c r="T124" s="35"/>
      <c r="U124" s="35"/>
      <c r="V124" s="35"/>
      <c r="W124" s="35"/>
      <c r="X124" s="35"/>
      <c r="Y124" s="35"/>
    </row>
    <row r="125" spans="17:25">
      <c r="Q125" s="35"/>
      <c r="R125" s="35"/>
      <c r="S125" s="35"/>
      <c r="T125" s="35"/>
      <c r="U125" s="35"/>
      <c r="V125" s="35"/>
      <c r="W125" s="35"/>
      <c r="X125" s="35"/>
      <c r="Y125" s="35"/>
    </row>
    <row r="126" spans="17:25">
      <c r="Q126" s="35"/>
      <c r="R126" s="35"/>
      <c r="S126" s="35"/>
      <c r="T126" s="35"/>
      <c r="U126" s="35"/>
      <c r="V126" s="35"/>
      <c r="W126" s="35"/>
      <c r="X126" s="35"/>
      <c r="Y126" s="35"/>
    </row>
    <row r="127" spans="17:25">
      <c r="Q127" s="35"/>
      <c r="R127" s="35"/>
      <c r="S127" s="35"/>
      <c r="T127" s="35"/>
      <c r="U127" s="35"/>
      <c r="V127" s="35"/>
      <c r="W127" s="35"/>
      <c r="X127" s="35"/>
      <c r="Y127" s="35"/>
    </row>
    <row r="128" spans="17:25">
      <c r="Q128" s="35"/>
      <c r="R128" s="35"/>
      <c r="S128" s="35"/>
      <c r="T128" s="35"/>
      <c r="U128" s="35"/>
      <c r="V128" s="35"/>
      <c r="W128" s="35"/>
      <c r="X128" s="35"/>
      <c r="Y128" s="35"/>
    </row>
    <row r="129" spans="17:25">
      <c r="Q129" s="35"/>
      <c r="R129" s="35"/>
      <c r="S129" s="35"/>
      <c r="T129" s="35"/>
      <c r="U129" s="35"/>
      <c r="V129" s="35"/>
      <c r="W129" s="35"/>
      <c r="X129" s="35"/>
      <c r="Y129" s="35"/>
    </row>
    <row r="130" spans="17:25">
      <c r="Q130" s="35"/>
      <c r="R130" s="35"/>
      <c r="S130" s="35"/>
      <c r="T130" s="35"/>
      <c r="U130" s="35"/>
      <c r="V130" s="35"/>
      <c r="W130" s="35"/>
      <c r="X130" s="35"/>
      <c r="Y130" s="35"/>
    </row>
    <row r="131" spans="17:25">
      <c r="Q131" s="35"/>
      <c r="R131" s="35"/>
      <c r="S131" s="35"/>
      <c r="T131" s="35"/>
      <c r="U131" s="35"/>
      <c r="V131" s="35"/>
      <c r="W131" s="35"/>
      <c r="X131" s="35"/>
      <c r="Y131" s="35"/>
    </row>
    <row r="132" spans="17:25">
      <c r="Q132" s="35"/>
      <c r="R132" s="35"/>
      <c r="S132" s="35"/>
      <c r="T132" s="35"/>
      <c r="U132" s="35"/>
      <c r="V132" s="35"/>
      <c r="W132" s="35"/>
      <c r="X132" s="35"/>
      <c r="Y132" s="35"/>
    </row>
    <row r="133" spans="17:25">
      <c r="Q133" s="35"/>
      <c r="R133" s="35"/>
      <c r="S133" s="35"/>
      <c r="T133" s="35"/>
      <c r="U133" s="35"/>
      <c r="V133" s="35"/>
      <c r="W133" s="35"/>
      <c r="X133" s="35"/>
      <c r="Y133" s="35"/>
    </row>
    <row r="134" spans="17:25">
      <c r="Q134" s="35"/>
      <c r="R134" s="35"/>
      <c r="S134" s="35"/>
      <c r="T134" s="35"/>
      <c r="U134" s="35"/>
      <c r="V134" s="35"/>
      <c r="W134" s="35"/>
      <c r="X134" s="35"/>
      <c r="Y134" s="35"/>
    </row>
    <row r="135" spans="17:25">
      <c r="Q135" s="35"/>
      <c r="R135" s="35"/>
      <c r="S135" s="35"/>
      <c r="T135" s="35"/>
      <c r="U135" s="35"/>
      <c r="V135" s="35"/>
      <c r="W135" s="35"/>
      <c r="X135" s="35"/>
      <c r="Y135" s="35"/>
    </row>
    <row r="136" spans="17:25">
      <c r="Q136" s="35"/>
      <c r="R136" s="35"/>
      <c r="S136" s="35"/>
      <c r="T136" s="35"/>
      <c r="U136" s="35"/>
      <c r="V136" s="35"/>
      <c r="W136" s="35"/>
      <c r="X136" s="35"/>
      <c r="Y136" s="35"/>
    </row>
    <row r="137" spans="17:25">
      <c r="Q137" s="35"/>
      <c r="R137" s="35"/>
      <c r="S137" s="35"/>
      <c r="T137" s="35"/>
      <c r="U137" s="35"/>
      <c r="V137" s="35"/>
      <c r="W137" s="35"/>
      <c r="X137" s="35"/>
      <c r="Y137" s="35"/>
    </row>
    <row r="138" spans="17:25">
      <c r="Q138" s="35"/>
      <c r="R138" s="35"/>
      <c r="S138" s="35"/>
      <c r="T138" s="35"/>
      <c r="U138" s="35"/>
      <c r="V138" s="35"/>
      <c r="W138" s="35"/>
      <c r="X138" s="35"/>
      <c r="Y138" s="35"/>
    </row>
    <row r="139" spans="17:25">
      <c r="Q139" s="35"/>
      <c r="R139" s="35"/>
      <c r="S139" s="35"/>
      <c r="T139" s="35"/>
      <c r="U139" s="35"/>
      <c r="V139" s="35"/>
      <c r="W139" s="35"/>
      <c r="X139" s="35"/>
      <c r="Y139" s="35"/>
    </row>
    <row r="140" spans="17:25">
      <c r="Q140" s="35"/>
      <c r="R140" s="35"/>
      <c r="S140" s="35"/>
      <c r="T140" s="35"/>
      <c r="U140" s="35"/>
      <c r="V140" s="35"/>
      <c r="W140" s="35"/>
      <c r="X140" s="35"/>
      <c r="Y140" s="35"/>
    </row>
    <row r="141" spans="17:25">
      <c r="Q141" s="35"/>
      <c r="R141" s="35"/>
      <c r="S141" s="35"/>
      <c r="T141" s="35"/>
      <c r="U141" s="35"/>
      <c r="V141" s="35"/>
      <c r="W141" s="35"/>
      <c r="X141" s="35"/>
      <c r="Y141" s="35"/>
    </row>
    <row r="142" spans="17:25">
      <c r="Q142" s="35"/>
      <c r="R142" s="35"/>
      <c r="S142" s="35"/>
      <c r="T142" s="35"/>
      <c r="U142" s="35"/>
      <c r="V142" s="35"/>
      <c r="W142" s="35"/>
      <c r="X142" s="35"/>
      <c r="Y142" s="35"/>
    </row>
    <row r="143" spans="17:25">
      <c r="Q143" s="35"/>
      <c r="R143" s="35"/>
      <c r="S143" s="35"/>
      <c r="T143" s="35"/>
      <c r="U143" s="35"/>
      <c r="V143" s="35"/>
      <c r="W143" s="35"/>
      <c r="X143" s="35"/>
      <c r="Y143" s="35"/>
    </row>
    <row r="144" spans="17:25">
      <c r="Q144" s="35"/>
      <c r="R144" s="35"/>
      <c r="S144" s="35"/>
      <c r="T144" s="35"/>
      <c r="U144" s="35"/>
      <c r="V144" s="35"/>
      <c r="W144" s="35"/>
      <c r="X144" s="35"/>
      <c r="Y144" s="35"/>
    </row>
    <row r="145" spans="17:25">
      <c r="Q145" s="35"/>
      <c r="R145" s="35"/>
      <c r="S145" s="35"/>
      <c r="T145" s="35"/>
      <c r="U145" s="35"/>
      <c r="V145" s="35"/>
      <c r="W145" s="35"/>
      <c r="X145" s="35"/>
      <c r="Y145" s="35"/>
    </row>
    <row r="146" spans="17:25">
      <c r="Q146" s="35"/>
      <c r="R146" s="35"/>
      <c r="S146" s="35"/>
      <c r="T146" s="35"/>
      <c r="U146" s="35"/>
      <c r="V146" s="35"/>
      <c r="W146" s="35"/>
      <c r="X146" s="35"/>
      <c r="Y146" s="35"/>
    </row>
    <row r="147" spans="17:25">
      <c r="Q147" s="35"/>
      <c r="R147" s="35"/>
      <c r="S147" s="35"/>
      <c r="T147" s="35"/>
      <c r="U147" s="35"/>
      <c r="V147" s="35"/>
      <c r="W147" s="35"/>
      <c r="X147" s="35"/>
      <c r="Y147" s="35"/>
    </row>
    <row r="148" spans="17:25">
      <c r="Q148" s="35"/>
      <c r="R148" s="35"/>
      <c r="S148" s="35"/>
      <c r="T148" s="35"/>
      <c r="U148" s="35"/>
      <c r="V148" s="35"/>
      <c r="W148" s="35"/>
      <c r="X148" s="35"/>
      <c r="Y148" s="35"/>
    </row>
    <row r="149" spans="17:25">
      <c r="Q149" s="35"/>
      <c r="R149" s="35"/>
      <c r="S149" s="35"/>
      <c r="T149" s="35"/>
      <c r="U149" s="35"/>
      <c r="V149" s="35"/>
      <c r="W149" s="35"/>
      <c r="X149" s="35"/>
      <c r="Y149" s="35"/>
    </row>
    <row r="150" spans="17:25">
      <c r="Q150" s="35"/>
      <c r="R150" s="35"/>
      <c r="S150" s="35"/>
      <c r="T150" s="35"/>
      <c r="U150" s="35"/>
      <c r="V150" s="35"/>
      <c r="W150" s="35"/>
      <c r="X150" s="35"/>
      <c r="Y150" s="35"/>
    </row>
    <row r="151" spans="17:25">
      <c r="Q151" s="35"/>
      <c r="R151" s="35"/>
      <c r="S151" s="35"/>
      <c r="T151" s="35"/>
      <c r="U151" s="35"/>
      <c r="V151" s="35"/>
      <c r="W151" s="35"/>
      <c r="X151" s="35"/>
      <c r="Y151" s="35"/>
    </row>
    <row r="152" spans="17:25">
      <c r="Q152" s="35"/>
      <c r="R152" s="35"/>
      <c r="S152" s="35"/>
      <c r="T152" s="35"/>
      <c r="U152" s="35"/>
      <c r="V152" s="35"/>
      <c r="W152" s="35"/>
      <c r="X152" s="35"/>
      <c r="Y152" s="35"/>
    </row>
    <row r="153" spans="17:25">
      <c r="Q153" s="35"/>
      <c r="R153" s="35"/>
      <c r="S153" s="35"/>
      <c r="T153" s="35"/>
      <c r="U153" s="35"/>
      <c r="V153" s="35"/>
      <c r="W153" s="35"/>
      <c r="X153" s="35"/>
      <c r="Y153" s="35"/>
    </row>
    <row r="154" spans="17:25">
      <c r="Q154" s="35"/>
      <c r="R154" s="35"/>
      <c r="S154" s="35"/>
      <c r="T154" s="35"/>
      <c r="U154" s="35"/>
      <c r="V154" s="35"/>
      <c r="W154" s="35"/>
      <c r="X154" s="35"/>
      <c r="Y154" s="35"/>
    </row>
  </sheetData>
  <mergeCells count="194">
    <mergeCell ref="B1:C1"/>
    <mergeCell ref="E1:AB1"/>
    <mergeCell ref="K2:L2"/>
    <mergeCell ref="A3:A62"/>
    <mergeCell ref="B3:B62"/>
    <mergeCell ref="C3:C24"/>
    <mergeCell ref="D3:D8"/>
    <mergeCell ref="E3:E8"/>
    <mergeCell ref="F3:F8"/>
    <mergeCell ref="G3:G8"/>
    <mergeCell ref="AB3:AB62"/>
    <mergeCell ref="J5:J6"/>
    <mergeCell ref="J7:J8"/>
    <mergeCell ref="J9:J10"/>
    <mergeCell ref="V9:V14"/>
    <mergeCell ref="W9:W14"/>
    <mergeCell ref="X9:X14"/>
    <mergeCell ref="H3:H8"/>
    <mergeCell ref="I3:I8"/>
    <mergeCell ref="J3:J4"/>
    <mergeCell ref="V3:V8"/>
    <mergeCell ref="W3:W8"/>
    <mergeCell ref="X3:X8"/>
    <mergeCell ref="D9:D14"/>
    <mergeCell ref="E9:E14"/>
    <mergeCell ref="F9:F14"/>
    <mergeCell ref="G9:G14"/>
    <mergeCell ref="H9:H14"/>
    <mergeCell ref="I9:I14"/>
    <mergeCell ref="Y3:Y8"/>
    <mergeCell ref="Z3:Z8"/>
    <mergeCell ref="AA3:AA8"/>
    <mergeCell ref="W15:W20"/>
    <mergeCell ref="X15:X20"/>
    <mergeCell ref="Y15:Y20"/>
    <mergeCell ref="J17:J18"/>
    <mergeCell ref="J19:J20"/>
    <mergeCell ref="Y9:Y14"/>
    <mergeCell ref="Z9:Z24"/>
    <mergeCell ref="AA9:AA24"/>
    <mergeCell ref="J11:J12"/>
    <mergeCell ref="J13:J14"/>
    <mergeCell ref="D21:D24"/>
    <mergeCell ref="E21:E24"/>
    <mergeCell ref="F21:F24"/>
    <mergeCell ref="G21:G24"/>
    <mergeCell ref="H21:H24"/>
    <mergeCell ref="I21:I24"/>
    <mergeCell ref="I15:I20"/>
    <mergeCell ref="J15:J16"/>
    <mergeCell ref="V15:V20"/>
    <mergeCell ref="D15:D20"/>
    <mergeCell ref="E15:E20"/>
    <mergeCell ref="F15:F20"/>
    <mergeCell ref="G15:G20"/>
    <mergeCell ref="H15:H20"/>
    <mergeCell ref="J21:J22"/>
    <mergeCell ref="V21:V24"/>
    <mergeCell ref="W21:W24"/>
    <mergeCell ref="X21:X24"/>
    <mergeCell ref="Y21:Y24"/>
    <mergeCell ref="J23:J24"/>
    <mergeCell ref="X31:X34"/>
    <mergeCell ref="Y31:Y34"/>
    <mergeCell ref="J27:J28"/>
    <mergeCell ref="F31:F34"/>
    <mergeCell ref="G31:G34"/>
    <mergeCell ref="H31:H34"/>
    <mergeCell ref="I25:I30"/>
    <mergeCell ref="J25:J26"/>
    <mergeCell ref="V25:V30"/>
    <mergeCell ref="W25:W30"/>
    <mergeCell ref="D25:D30"/>
    <mergeCell ref="E25:E30"/>
    <mergeCell ref="F25:F30"/>
    <mergeCell ref="G25:G30"/>
    <mergeCell ref="H25:H30"/>
    <mergeCell ref="I31:I34"/>
    <mergeCell ref="J31:J32"/>
    <mergeCell ref="V31:V34"/>
    <mergeCell ref="W31:W34"/>
    <mergeCell ref="F35:F38"/>
    <mergeCell ref="H35:H38"/>
    <mergeCell ref="I35:I38"/>
    <mergeCell ref="C25:C44"/>
    <mergeCell ref="E39:E44"/>
    <mergeCell ref="Z25:Z26"/>
    <mergeCell ref="AA25:AA26"/>
    <mergeCell ref="J29:J30"/>
    <mergeCell ref="Z29:Z34"/>
    <mergeCell ref="AA29:AA30"/>
    <mergeCell ref="X25:X30"/>
    <mergeCell ref="Y25:Y30"/>
    <mergeCell ref="W35:W38"/>
    <mergeCell ref="X35:X38"/>
    <mergeCell ref="Y35:Y38"/>
    <mergeCell ref="AA35:AA38"/>
    <mergeCell ref="J35:J36"/>
    <mergeCell ref="J37:J38"/>
    <mergeCell ref="AA31:AA34"/>
    <mergeCell ref="J33:J34"/>
    <mergeCell ref="V35:V38"/>
    <mergeCell ref="Z35:Z38"/>
    <mergeCell ref="D31:D34"/>
    <mergeCell ref="E31:E34"/>
    <mergeCell ref="Z39:Z44"/>
    <mergeCell ref="J41:J42"/>
    <mergeCell ref="J43:J44"/>
    <mergeCell ref="C45:C58"/>
    <mergeCell ref="D45:D48"/>
    <mergeCell ref="E45:E48"/>
    <mergeCell ref="F45:F48"/>
    <mergeCell ref="G45:G48"/>
    <mergeCell ref="H45:H48"/>
    <mergeCell ref="I39:I44"/>
    <mergeCell ref="J39:J40"/>
    <mergeCell ref="V39:V44"/>
    <mergeCell ref="W39:W44"/>
    <mergeCell ref="X39:X44"/>
    <mergeCell ref="Y39:Y44"/>
    <mergeCell ref="F39:F44"/>
    <mergeCell ref="G39:G44"/>
    <mergeCell ref="H39:H44"/>
    <mergeCell ref="J53:J54"/>
    <mergeCell ref="V49:V50"/>
    <mergeCell ref="V51:V54"/>
    <mergeCell ref="Z45:Z48"/>
    <mergeCell ref="AA45:AA48"/>
    <mergeCell ref="J47:J48"/>
    <mergeCell ref="D49:D50"/>
    <mergeCell ref="E49:E50"/>
    <mergeCell ref="F49:F50"/>
    <mergeCell ref="G49:G50"/>
    <mergeCell ref="I49:I50"/>
    <mergeCell ref="J49:J50"/>
    <mergeCell ref="I45:I48"/>
    <mergeCell ref="J45:J46"/>
    <mergeCell ref="V45:V48"/>
    <mergeCell ref="W45:W48"/>
    <mergeCell ref="X45:X48"/>
    <mergeCell ref="Y45:Y48"/>
    <mergeCell ref="Q66:U66"/>
    <mergeCell ref="W51:W54"/>
    <mergeCell ref="X51:X54"/>
    <mergeCell ref="Y51:Y54"/>
    <mergeCell ref="Z51:Z62"/>
    <mergeCell ref="AA51:AA54"/>
    <mergeCell ref="W49:W50"/>
    <mergeCell ref="X49:X50"/>
    <mergeCell ref="Y49:Y50"/>
    <mergeCell ref="Z49:Z50"/>
    <mergeCell ref="AA49:AA50"/>
    <mergeCell ref="V57:V58"/>
    <mergeCell ref="W57:W58"/>
    <mergeCell ref="X57:X58"/>
    <mergeCell ref="Y57:Y58"/>
    <mergeCell ref="AA57:AA58"/>
    <mergeCell ref="W61:W62"/>
    <mergeCell ref="X61:X62"/>
    <mergeCell ref="Y61:Y62"/>
    <mergeCell ref="AA55:AA56"/>
    <mergeCell ref="C59:C62"/>
    <mergeCell ref="D59:D62"/>
    <mergeCell ref="H59:H62"/>
    <mergeCell ref="J59:J60"/>
    <mergeCell ref="I59:I60"/>
    <mergeCell ref="AA59:AA62"/>
    <mergeCell ref="I61:I62"/>
    <mergeCell ref="J61:J62"/>
    <mergeCell ref="V61:V62"/>
    <mergeCell ref="D35:D44"/>
    <mergeCell ref="E35:E38"/>
    <mergeCell ref="G35:G38"/>
    <mergeCell ref="H49:H50"/>
    <mergeCell ref="E59:E62"/>
    <mergeCell ref="F59:F62"/>
    <mergeCell ref="G59:G62"/>
    <mergeCell ref="AA39:AA40"/>
    <mergeCell ref="AA41:AA44"/>
    <mergeCell ref="D55:D58"/>
    <mergeCell ref="E55:E58"/>
    <mergeCell ref="F55:F58"/>
    <mergeCell ref="G55:G58"/>
    <mergeCell ref="H55:H58"/>
    <mergeCell ref="I55:I58"/>
    <mergeCell ref="J55:J56"/>
    <mergeCell ref="J57:J58"/>
    <mergeCell ref="D51:D54"/>
    <mergeCell ref="E51:E54"/>
    <mergeCell ref="F51:F54"/>
    <mergeCell ref="G51:G54"/>
    <mergeCell ref="H51:H54"/>
    <mergeCell ref="I51:I54"/>
    <mergeCell ref="J51:J52"/>
  </mergeCells>
  <conditionalFormatting sqref="Q68:T68">
    <cfRule type="iconSet" priority="1">
      <iconSet iconSet="3Symbols">
        <cfvo type="percent" val="0"/>
        <cfvo type="percent" val="33"/>
        <cfvo type="percent" val="67"/>
      </iconSet>
    </cfRule>
  </conditionalFormatting>
  <printOptions horizontalCentered="1" verticalCentered="1"/>
  <pageMargins left="0.39370078740157483" right="0.39370078740157483" top="0.74803149606299213" bottom="0.74803149606299213" header="0.31496062992125984" footer="0.31496062992125984"/>
  <pageSetup scale="45"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BA84CF-1F37-4CA6-BEC1-6F5D8DFE0560}">
  <sheetPr>
    <tabColor theme="0"/>
  </sheetPr>
  <dimension ref="A1:BF196"/>
  <sheetViews>
    <sheetView topLeftCell="B50" zoomScale="84" zoomScaleNormal="84" zoomScaleSheetLayoutView="80" workbookViewId="0">
      <selection activeCell="E57" sqref="E57"/>
    </sheetView>
  </sheetViews>
  <sheetFormatPr baseColWidth="10" defaultColWidth="8.42578125" defaultRowHeight="15.75" customHeight="1" outlineLevelCol="1"/>
  <cols>
    <col min="1" max="1" width="19.7109375" style="7" hidden="1" customWidth="1"/>
    <col min="2" max="2" width="17.140625" style="8" customWidth="1" outlineLevel="1"/>
    <col min="3" max="3" width="18.7109375" style="8" customWidth="1" outlineLevel="1"/>
    <col min="4" max="4" width="30.85546875" style="8" customWidth="1" outlineLevel="1"/>
    <col min="5" max="5" width="30.28515625" style="9" customWidth="1"/>
    <col min="6" max="6" width="10" style="9" customWidth="1"/>
    <col min="7" max="7" width="28.5703125" style="9" customWidth="1"/>
    <col min="8" max="8" width="19.7109375" style="225" customWidth="1"/>
    <col min="9" max="9" width="12.28515625" style="225" customWidth="1"/>
    <col min="10" max="10" width="39.85546875" style="226" customWidth="1"/>
    <col min="11" max="11" width="11.28515625" style="227" customWidth="1"/>
    <col min="12" max="12" width="8.5703125" style="227" customWidth="1"/>
    <col min="13" max="13" width="10.7109375" style="9" customWidth="1"/>
    <col min="14" max="14" width="13.42578125" style="8" customWidth="1"/>
    <col min="15" max="15" width="12" style="8" customWidth="1"/>
    <col min="16" max="16" width="12.28515625" style="8" customWidth="1"/>
    <col min="17" max="17" width="12.42578125" style="8" customWidth="1"/>
    <col min="18" max="18" width="10" style="8" customWidth="1"/>
    <col min="19" max="19" width="10.28515625" style="8" bestFit="1" customWidth="1"/>
    <col min="20" max="21" width="10" style="8" customWidth="1"/>
    <col min="22" max="22" width="12.7109375" style="8" customWidth="1"/>
    <col min="23" max="26" width="10" style="8" customWidth="1"/>
    <col min="27" max="27" width="44.85546875" style="13" customWidth="1"/>
    <col min="28" max="28" width="14.42578125" style="13" customWidth="1"/>
    <col min="29" max="29" width="12.28515625" style="13" customWidth="1"/>
    <col min="30" max="58" width="8.42578125" style="13"/>
    <col min="59" max="16384" width="8.42578125" style="7"/>
  </cols>
  <sheetData>
    <row r="1" spans="1:58" s="201" customFormat="1" ht="39" customHeight="1">
      <c r="A1" s="167" t="s">
        <v>0</v>
      </c>
      <c r="B1" s="1081" t="s">
        <v>1</v>
      </c>
      <c r="C1" s="1081"/>
      <c r="D1" s="167" t="s">
        <v>24</v>
      </c>
      <c r="E1" s="1296">
        <v>2025</v>
      </c>
      <c r="F1" s="1297"/>
      <c r="G1" s="1297"/>
      <c r="H1" s="1297"/>
      <c r="I1" s="1297"/>
      <c r="J1" s="1297"/>
      <c r="K1" s="1297"/>
      <c r="L1" s="1297"/>
      <c r="M1" s="1297"/>
      <c r="N1" s="1297"/>
      <c r="O1" s="1297"/>
      <c r="P1" s="1297"/>
      <c r="Q1" s="1297"/>
      <c r="R1" s="1297"/>
      <c r="S1" s="1297"/>
      <c r="T1" s="1297"/>
      <c r="U1" s="1297"/>
      <c r="V1" s="1297"/>
      <c r="W1" s="1297"/>
      <c r="X1" s="1297"/>
      <c r="Y1" s="1297"/>
      <c r="Z1" s="1297"/>
      <c r="AA1" s="1297"/>
      <c r="AB1" s="1297"/>
      <c r="AC1" s="1297"/>
      <c r="AD1" s="200"/>
      <c r="AE1" s="200"/>
      <c r="AF1" s="200"/>
      <c r="AG1" s="200"/>
      <c r="AH1" s="200"/>
      <c r="AI1" s="200"/>
      <c r="AJ1" s="200"/>
      <c r="AK1" s="200"/>
      <c r="AL1" s="200"/>
      <c r="AM1" s="200"/>
      <c r="AN1" s="200"/>
      <c r="AO1" s="200"/>
      <c r="AP1" s="200"/>
      <c r="AQ1" s="200"/>
      <c r="AR1" s="200"/>
      <c r="AS1" s="200"/>
      <c r="AT1" s="200"/>
      <c r="AU1" s="200"/>
      <c r="AV1" s="200"/>
      <c r="AW1" s="200"/>
      <c r="AX1" s="200"/>
      <c r="AY1" s="200"/>
      <c r="AZ1" s="200"/>
      <c r="BA1" s="200"/>
      <c r="BB1" s="200"/>
      <c r="BC1" s="200"/>
      <c r="BD1" s="200"/>
      <c r="BE1" s="200"/>
      <c r="BF1" s="200"/>
    </row>
    <row r="2" spans="1:58" ht="39" customHeight="1">
      <c r="A2" s="202" t="s">
        <v>2</v>
      </c>
      <c r="B2" s="203" t="s">
        <v>3</v>
      </c>
      <c r="C2" s="203" t="s">
        <v>71</v>
      </c>
      <c r="D2" s="171" t="s">
        <v>4</v>
      </c>
      <c r="E2" s="204" t="s">
        <v>434</v>
      </c>
      <c r="F2" s="172" t="s">
        <v>72</v>
      </c>
      <c r="G2" s="204" t="s">
        <v>6</v>
      </c>
      <c r="H2" s="204" t="s">
        <v>7</v>
      </c>
      <c r="I2" s="204" t="s">
        <v>8</v>
      </c>
      <c r="J2" s="204" t="s">
        <v>9</v>
      </c>
      <c r="K2" s="1298" t="s">
        <v>10</v>
      </c>
      <c r="L2" s="1299"/>
      <c r="M2" s="175">
        <v>45717</v>
      </c>
      <c r="N2" s="175">
        <v>45809</v>
      </c>
      <c r="O2" s="175">
        <v>45901</v>
      </c>
      <c r="P2" s="175">
        <v>45992</v>
      </c>
      <c r="Q2" s="48" t="s">
        <v>11</v>
      </c>
      <c r="R2" s="48" t="s">
        <v>12</v>
      </c>
      <c r="S2" s="48" t="s">
        <v>13</v>
      </c>
      <c r="T2" s="48" t="s">
        <v>14</v>
      </c>
      <c r="U2" s="48" t="s">
        <v>15</v>
      </c>
      <c r="V2" s="48" t="s">
        <v>16</v>
      </c>
      <c r="W2" s="48" t="s">
        <v>17</v>
      </c>
      <c r="X2" s="48" t="s">
        <v>18</v>
      </c>
      <c r="Y2" s="48" t="s">
        <v>19</v>
      </c>
      <c r="Z2" s="28" t="s">
        <v>26</v>
      </c>
      <c r="AA2" s="29" t="s">
        <v>20</v>
      </c>
      <c r="AB2" s="34" t="s">
        <v>21</v>
      </c>
      <c r="AC2" s="176" t="s">
        <v>194</v>
      </c>
      <c r="BF2" s="7"/>
    </row>
    <row r="3" spans="1:58" ht="40.15" customHeight="1">
      <c r="A3" s="1305" t="s">
        <v>195</v>
      </c>
      <c r="B3" s="1306" t="s">
        <v>196</v>
      </c>
      <c r="C3" s="1307" t="s">
        <v>197</v>
      </c>
      <c r="D3" s="1253" t="s">
        <v>198</v>
      </c>
      <c r="E3" s="638" t="s">
        <v>775</v>
      </c>
      <c r="F3" s="688">
        <v>71</v>
      </c>
      <c r="G3" s="1267" t="s">
        <v>776</v>
      </c>
      <c r="H3" s="634" t="s">
        <v>199</v>
      </c>
      <c r="I3" s="1262">
        <v>0</v>
      </c>
      <c r="J3" s="1250" t="s">
        <v>777</v>
      </c>
      <c r="K3" s="205">
        <v>0.4</v>
      </c>
      <c r="L3" s="206" t="s">
        <v>22</v>
      </c>
      <c r="M3" s="6">
        <v>0.5</v>
      </c>
      <c r="N3" s="6">
        <v>1</v>
      </c>
      <c r="O3" s="6">
        <v>1</v>
      </c>
      <c r="P3" s="6">
        <v>1</v>
      </c>
      <c r="Q3" s="6">
        <f>+SUM(M3:M3)*K3</f>
        <v>0.2</v>
      </c>
      <c r="R3" s="6">
        <f t="shared" ref="R3:R7" si="0">+SUM(N3:N3)*K3</f>
        <v>0.4</v>
      </c>
      <c r="S3" s="6">
        <f t="shared" ref="S3:S6" si="1">+SUM(O3:O3)*K3</f>
        <v>0.4</v>
      </c>
      <c r="T3" s="6">
        <f>+SUM(P3:P3)*K3</f>
        <v>0.4</v>
      </c>
      <c r="U3" s="6">
        <f>+MAX(Q3:T3)</f>
        <v>0.4</v>
      </c>
      <c r="V3" s="1251" t="e">
        <f>+Q4+Q6+#REF!</f>
        <v>#REF!</v>
      </c>
      <c r="W3" s="1251" t="e">
        <f>+R4+R6+#REF!</f>
        <v>#REF!</v>
      </c>
      <c r="X3" s="1251" t="e">
        <f>+S4+S6+#REF!</f>
        <v>#REF!</v>
      </c>
      <c r="Y3" s="1251" t="e">
        <f>+T4+T6+#REF!</f>
        <v>#REF!</v>
      </c>
      <c r="Z3" s="769" t="s">
        <v>200</v>
      </c>
      <c r="AA3" s="769" t="s">
        <v>201</v>
      </c>
      <c r="AB3" s="1272" t="s">
        <v>202</v>
      </c>
      <c r="AC3" s="1300"/>
    </row>
    <row r="4" spans="1:58" ht="27.6" customHeight="1">
      <c r="A4" s="1305"/>
      <c r="B4" s="1306"/>
      <c r="C4" s="1308"/>
      <c r="D4" s="1253"/>
      <c r="E4" s="638"/>
      <c r="F4" s="689"/>
      <c r="G4" s="1268"/>
      <c r="H4" s="634"/>
      <c r="I4" s="634"/>
      <c r="J4" s="1250"/>
      <c r="K4" s="207">
        <v>0.4</v>
      </c>
      <c r="L4" s="208" t="s">
        <v>23</v>
      </c>
      <c r="M4" s="11">
        <v>0</v>
      </c>
      <c r="N4" s="11">
        <v>0</v>
      </c>
      <c r="O4" s="11">
        <v>0</v>
      </c>
      <c r="P4" s="11">
        <v>0</v>
      </c>
      <c r="Q4" s="58">
        <f>+SUM(M4:M4)*K4</f>
        <v>0</v>
      </c>
      <c r="R4" s="58">
        <f t="shared" si="0"/>
        <v>0</v>
      </c>
      <c r="S4" s="58">
        <f t="shared" si="1"/>
        <v>0</v>
      </c>
      <c r="T4" s="58">
        <f t="shared" ref="T4:T54" si="2">+SUM(P4:P4)*K4</f>
        <v>0</v>
      </c>
      <c r="U4" s="6">
        <f t="shared" ref="U4:U56" si="3">+MAX(Q4:T4)</f>
        <v>0</v>
      </c>
      <c r="V4" s="1252"/>
      <c r="W4" s="1252"/>
      <c r="X4" s="1252"/>
      <c r="Y4" s="1252"/>
      <c r="Z4" s="665"/>
      <c r="AA4" s="665"/>
      <c r="AB4" s="1273"/>
      <c r="AC4" s="941"/>
    </row>
    <row r="5" spans="1:58" ht="61.5" customHeight="1">
      <c r="A5" s="1305"/>
      <c r="B5" s="1306"/>
      <c r="C5" s="1308"/>
      <c r="D5" s="1253"/>
      <c r="E5" s="638"/>
      <c r="F5" s="689"/>
      <c r="G5" s="1268"/>
      <c r="H5" s="634"/>
      <c r="I5" s="634"/>
      <c r="J5" s="1250" t="s">
        <v>778</v>
      </c>
      <c r="K5" s="205">
        <v>0.6</v>
      </c>
      <c r="L5" s="206" t="s">
        <v>22</v>
      </c>
      <c r="M5" s="6">
        <v>0</v>
      </c>
      <c r="N5" s="6">
        <v>0.35</v>
      </c>
      <c r="O5" s="6">
        <v>0.7</v>
      </c>
      <c r="P5" s="6">
        <v>1</v>
      </c>
      <c r="Q5" s="6">
        <f>+SUM(M5:M5)*K5</f>
        <v>0</v>
      </c>
      <c r="R5" s="6">
        <f t="shared" si="0"/>
        <v>0.21</v>
      </c>
      <c r="S5" s="6">
        <f t="shared" si="1"/>
        <v>0.42</v>
      </c>
      <c r="T5" s="6">
        <f t="shared" si="2"/>
        <v>0.6</v>
      </c>
      <c r="U5" s="6">
        <f t="shared" si="3"/>
        <v>0.6</v>
      </c>
      <c r="V5" s="1252"/>
      <c r="W5" s="1252"/>
      <c r="X5" s="1252"/>
      <c r="Y5" s="1252"/>
      <c r="Z5" s="665"/>
      <c r="AA5" s="665"/>
      <c r="AB5" s="1273"/>
      <c r="AC5" s="941"/>
    </row>
    <row r="6" spans="1:58" ht="85.5" customHeight="1">
      <c r="A6" s="1305"/>
      <c r="B6" s="1306"/>
      <c r="C6" s="1308"/>
      <c r="D6" s="1253"/>
      <c r="E6" s="638"/>
      <c r="F6" s="689"/>
      <c r="G6" s="1268"/>
      <c r="H6" s="634"/>
      <c r="I6" s="634"/>
      <c r="J6" s="1250"/>
      <c r="K6" s="207">
        <v>0.6</v>
      </c>
      <c r="L6" s="208" t="s">
        <v>23</v>
      </c>
      <c r="M6" s="11">
        <v>0</v>
      </c>
      <c r="N6" s="11">
        <v>0</v>
      </c>
      <c r="O6" s="11">
        <v>0</v>
      </c>
      <c r="P6" s="11">
        <v>0</v>
      </c>
      <c r="Q6" s="58">
        <f>+SUM(M6:M6)*K6</f>
        <v>0</v>
      </c>
      <c r="R6" s="58">
        <f t="shared" si="0"/>
        <v>0</v>
      </c>
      <c r="S6" s="58">
        <f t="shared" si="1"/>
        <v>0</v>
      </c>
      <c r="T6" s="58">
        <f t="shared" si="2"/>
        <v>0</v>
      </c>
      <c r="U6" s="6">
        <f t="shared" si="3"/>
        <v>0</v>
      </c>
      <c r="V6" s="1252"/>
      <c r="W6" s="1252"/>
      <c r="X6" s="1252"/>
      <c r="Y6" s="1252"/>
      <c r="Z6" s="665"/>
      <c r="AA6" s="665"/>
      <c r="AB6" s="1273"/>
      <c r="AC6" s="941"/>
    </row>
    <row r="7" spans="1:58" ht="37.9" customHeight="1">
      <c r="A7" s="1305"/>
      <c r="B7" s="1306"/>
      <c r="C7" s="1308"/>
      <c r="D7" s="1303" t="s">
        <v>348</v>
      </c>
      <c r="E7" s="1310" t="s">
        <v>573</v>
      </c>
      <c r="F7" s="688">
        <v>72</v>
      </c>
      <c r="G7" s="1267" t="s">
        <v>203</v>
      </c>
      <c r="H7" s="1312" t="s">
        <v>204</v>
      </c>
      <c r="I7" s="1056">
        <f>+MAX(V7:Y14)</f>
        <v>0</v>
      </c>
      <c r="J7" s="1301" t="s">
        <v>574</v>
      </c>
      <c r="K7" s="360">
        <v>0.2</v>
      </c>
      <c r="L7" s="206" t="s">
        <v>22</v>
      </c>
      <c r="M7" s="6">
        <v>0.5</v>
      </c>
      <c r="N7" s="6">
        <v>1</v>
      </c>
      <c r="O7" s="6">
        <v>1</v>
      </c>
      <c r="P7" s="6">
        <v>1</v>
      </c>
      <c r="Q7" s="6">
        <f>(SUM(M7:M7)*K7)</f>
        <v>0.1</v>
      </c>
      <c r="R7" s="6">
        <f t="shared" si="0"/>
        <v>0.2</v>
      </c>
      <c r="S7" s="6">
        <f t="shared" ref="S7:S55" si="4">+SUM(O7:O7)*K7</f>
        <v>0.2</v>
      </c>
      <c r="T7" s="6">
        <f t="shared" si="2"/>
        <v>0.2</v>
      </c>
      <c r="U7" s="6">
        <f t="shared" si="3"/>
        <v>0.2</v>
      </c>
      <c r="V7" s="1251">
        <f>+Q8+Q10+Q12+Q14</f>
        <v>0</v>
      </c>
      <c r="W7" s="1251">
        <f>+R8+R10+R12+R14</f>
        <v>0</v>
      </c>
      <c r="X7" s="1251">
        <f>+S8+S10+S12+S14</f>
        <v>0</v>
      </c>
      <c r="Y7" s="1251">
        <f>+T8+T10+T12+T14</f>
        <v>0</v>
      </c>
      <c r="Z7" s="1285" t="s">
        <v>139</v>
      </c>
      <c r="AA7" s="1272" t="s">
        <v>139</v>
      </c>
      <c r="AB7" s="1273"/>
      <c r="AC7" s="941"/>
    </row>
    <row r="8" spans="1:58" ht="24.6" customHeight="1">
      <c r="A8" s="1305"/>
      <c r="B8" s="1306"/>
      <c r="C8" s="1308"/>
      <c r="D8" s="1304"/>
      <c r="E8" s="1311"/>
      <c r="F8" s="689"/>
      <c r="G8" s="1268"/>
      <c r="H8" s="1313"/>
      <c r="I8" s="864"/>
      <c r="J8" s="1301"/>
      <c r="K8" s="207">
        <v>0.2</v>
      </c>
      <c r="L8" s="208" t="s">
        <v>23</v>
      </c>
      <c r="M8" s="11">
        <v>0</v>
      </c>
      <c r="N8" s="11">
        <v>0</v>
      </c>
      <c r="O8" s="11">
        <v>0</v>
      </c>
      <c r="P8" s="11">
        <v>0</v>
      </c>
      <c r="Q8" s="58">
        <f>+SUM(M8:M8)*K8</f>
        <v>0</v>
      </c>
      <c r="R8" s="58">
        <f t="shared" ref="R8:R14" si="5">+SUM(N8:N8)*K8</f>
        <v>0</v>
      </c>
      <c r="S8" s="58">
        <f t="shared" si="4"/>
        <v>0</v>
      </c>
      <c r="T8" s="58">
        <f t="shared" si="2"/>
        <v>0</v>
      </c>
      <c r="U8" s="6">
        <f t="shared" si="3"/>
        <v>0</v>
      </c>
      <c r="V8" s="1252"/>
      <c r="W8" s="1252"/>
      <c r="X8" s="1252"/>
      <c r="Y8" s="1252"/>
      <c r="Z8" s="1286"/>
      <c r="AA8" s="1273"/>
      <c r="AB8" s="1273"/>
      <c r="AC8" s="941"/>
    </row>
    <row r="9" spans="1:58" ht="31.9" customHeight="1">
      <c r="A9" s="1305"/>
      <c r="B9" s="1306"/>
      <c r="C9" s="1308"/>
      <c r="D9" s="1304"/>
      <c r="E9" s="1311"/>
      <c r="F9" s="689"/>
      <c r="G9" s="1268"/>
      <c r="H9" s="1313"/>
      <c r="I9" s="864"/>
      <c r="J9" s="1302" t="s">
        <v>575</v>
      </c>
      <c r="K9" s="360">
        <v>0.2</v>
      </c>
      <c r="L9" s="206" t="s">
        <v>22</v>
      </c>
      <c r="M9" s="6">
        <v>0.1</v>
      </c>
      <c r="N9" s="6">
        <v>0.4</v>
      </c>
      <c r="O9" s="361">
        <v>0.7</v>
      </c>
      <c r="P9" s="361">
        <v>1</v>
      </c>
      <c r="Q9" s="6">
        <f>(SUM(M9:M9)*K9)</f>
        <v>2.0000000000000004E-2</v>
      </c>
      <c r="R9" s="6">
        <f t="shared" si="5"/>
        <v>8.0000000000000016E-2</v>
      </c>
      <c r="S9" s="6">
        <f t="shared" si="4"/>
        <v>0.13999999999999999</v>
      </c>
      <c r="T9" s="6">
        <f t="shared" si="2"/>
        <v>0.2</v>
      </c>
      <c r="U9" s="6">
        <f t="shared" si="3"/>
        <v>0.2</v>
      </c>
      <c r="V9" s="1252"/>
      <c r="W9" s="1252"/>
      <c r="X9" s="1252"/>
      <c r="Y9" s="1252"/>
      <c r="Z9" s="1286"/>
      <c r="AA9" s="1273"/>
      <c r="AB9" s="1273"/>
      <c r="AC9" s="941"/>
    </row>
    <row r="10" spans="1:58" ht="22.9" customHeight="1">
      <c r="A10" s="1305"/>
      <c r="B10" s="1306"/>
      <c r="C10" s="1308"/>
      <c r="D10" s="1304"/>
      <c r="E10" s="1311"/>
      <c r="F10" s="689"/>
      <c r="G10" s="1268"/>
      <c r="H10" s="1313"/>
      <c r="I10" s="864"/>
      <c r="J10" s="1302"/>
      <c r="K10" s="207">
        <v>0.2</v>
      </c>
      <c r="L10" s="208" t="s">
        <v>23</v>
      </c>
      <c r="M10" s="11">
        <v>0</v>
      </c>
      <c r="N10" s="11">
        <v>0</v>
      </c>
      <c r="O10" s="11">
        <v>0</v>
      </c>
      <c r="P10" s="11">
        <v>0</v>
      </c>
      <c r="Q10" s="58">
        <f>+SUM(M10:M10)*K10</f>
        <v>0</v>
      </c>
      <c r="R10" s="58">
        <f t="shared" si="5"/>
        <v>0</v>
      </c>
      <c r="S10" s="58">
        <f t="shared" si="4"/>
        <v>0</v>
      </c>
      <c r="T10" s="58">
        <f t="shared" si="2"/>
        <v>0</v>
      </c>
      <c r="U10" s="6">
        <f t="shared" si="3"/>
        <v>0</v>
      </c>
      <c r="V10" s="1252"/>
      <c r="W10" s="1252"/>
      <c r="X10" s="1252"/>
      <c r="Y10" s="1252"/>
      <c r="Z10" s="1286"/>
      <c r="AA10" s="1273"/>
      <c r="AB10" s="1273"/>
      <c r="AC10" s="941"/>
    </row>
    <row r="11" spans="1:58" ht="31.15" customHeight="1">
      <c r="A11" s="1305"/>
      <c r="B11" s="1306"/>
      <c r="C11" s="1308"/>
      <c r="D11" s="1304"/>
      <c r="E11" s="1311"/>
      <c r="F11" s="689"/>
      <c r="G11" s="1268"/>
      <c r="H11" s="1313"/>
      <c r="I11" s="864"/>
      <c r="J11" s="1302" t="s">
        <v>576</v>
      </c>
      <c r="K11" s="360">
        <v>0.15</v>
      </c>
      <c r="L11" s="206" t="s">
        <v>22</v>
      </c>
      <c r="M11" s="6">
        <v>0</v>
      </c>
      <c r="N11" s="6">
        <v>0</v>
      </c>
      <c r="O11" s="6">
        <v>0.5</v>
      </c>
      <c r="P11" s="6">
        <v>1</v>
      </c>
      <c r="Q11" s="209">
        <f>(SUM(M11:M11)*K11)</f>
        <v>0</v>
      </c>
      <c r="R11" s="6">
        <f t="shared" si="5"/>
        <v>0</v>
      </c>
      <c r="S11" s="6">
        <f t="shared" si="4"/>
        <v>7.4999999999999997E-2</v>
      </c>
      <c r="T11" s="6">
        <f t="shared" si="2"/>
        <v>0.15</v>
      </c>
      <c r="U11" s="6">
        <f t="shared" si="3"/>
        <v>0.15</v>
      </c>
      <c r="V11" s="1252"/>
      <c r="W11" s="1252"/>
      <c r="X11" s="1252"/>
      <c r="Y11" s="1252"/>
      <c r="Z11" s="1286"/>
      <c r="AA11" s="1273"/>
      <c r="AB11" s="1273"/>
      <c r="AC11" s="941"/>
    </row>
    <row r="12" spans="1:58" ht="31.9" customHeight="1">
      <c r="A12" s="1305"/>
      <c r="B12" s="1306"/>
      <c r="C12" s="1308"/>
      <c r="D12" s="1304"/>
      <c r="E12" s="1311"/>
      <c r="F12" s="689"/>
      <c r="G12" s="1268"/>
      <c r="H12" s="1313"/>
      <c r="I12" s="864"/>
      <c r="J12" s="1302"/>
      <c r="K12" s="207">
        <v>0.15</v>
      </c>
      <c r="L12" s="208" t="s">
        <v>23</v>
      </c>
      <c r="M12" s="11">
        <v>0</v>
      </c>
      <c r="N12" s="11">
        <v>0</v>
      </c>
      <c r="O12" s="11">
        <v>0</v>
      </c>
      <c r="P12" s="11">
        <v>0</v>
      </c>
      <c r="Q12" s="58">
        <f>+SUM(M12:M12)*K12</f>
        <v>0</v>
      </c>
      <c r="R12" s="58">
        <f t="shared" si="5"/>
        <v>0</v>
      </c>
      <c r="S12" s="58">
        <f t="shared" si="4"/>
        <v>0</v>
      </c>
      <c r="T12" s="58">
        <f t="shared" si="2"/>
        <v>0</v>
      </c>
      <c r="U12" s="6">
        <f t="shared" si="3"/>
        <v>0</v>
      </c>
      <c r="V12" s="1252"/>
      <c r="W12" s="1252"/>
      <c r="X12" s="1252"/>
      <c r="Y12" s="1252"/>
      <c r="Z12" s="1286"/>
      <c r="AA12" s="1273"/>
      <c r="AB12" s="1273"/>
      <c r="AC12" s="941"/>
    </row>
    <row r="13" spans="1:58" ht="31.9" customHeight="1">
      <c r="A13" s="1305"/>
      <c r="B13" s="1306"/>
      <c r="C13" s="1308"/>
      <c r="D13" s="1304"/>
      <c r="E13" s="1311"/>
      <c r="F13" s="689"/>
      <c r="G13" s="1268"/>
      <c r="H13" s="1313"/>
      <c r="I13" s="864"/>
      <c r="J13" s="1302" t="s">
        <v>577</v>
      </c>
      <c r="K13" s="360">
        <v>0.15</v>
      </c>
      <c r="L13" s="206" t="s">
        <v>22</v>
      </c>
      <c r="M13" s="6">
        <v>0</v>
      </c>
      <c r="N13" s="6">
        <v>0.3</v>
      </c>
      <c r="O13" s="6">
        <v>1</v>
      </c>
      <c r="P13" s="6">
        <v>1</v>
      </c>
      <c r="Q13" s="6">
        <f>(SUM(M13:M13)*K13)</f>
        <v>0</v>
      </c>
      <c r="R13" s="6">
        <f t="shared" si="5"/>
        <v>4.4999999999999998E-2</v>
      </c>
      <c r="S13" s="6">
        <f t="shared" si="4"/>
        <v>0.15</v>
      </c>
      <c r="T13" s="6">
        <f t="shared" si="2"/>
        <v>0.15</v>
      </c>
      <c r="U13" s="6">
        <f t="shared" si="3"/>
        <v>0.15</v>
      </c>
      <c r="V13" s="1252"/>
      <c r="W13" s="1252"/>
      <c r="X13" s="1252"/>
      <c r="Y13" s="1252"/>
      <c r="Z13" s="1286"/>
      <c r="AA13" s="1273"/>
      <c r="AB13" s="1273"/>
      <c r="AC13" s="941"/>
    </row>
    <row r="14" spans="1:58" ht="30.6" customHeight="1">
      <c r="A14" s="1305"/>
      <c r="B14" s="1306"/>
      <c r="C14" s="1308"/>
      <c r="D14" s="1304"/>
      <c r="E14" s="1311"/>
      <c r="F14" s="689"/>
      <c r="G14" s="1268"/>
      <c r="H14" s="1313"/>
      <c r="I14" s="864"/>
      <c r="J14" s="1302"/>
      <c r="K14" s="207">
        <v>0.15</v>
      </c>
      <c r="L14" s="208" t="s">
        <v>23</v>
      </c>
      <c r="M14" s="11">
        <v>0</v>
      </c>
      <c r="N14" s="11">
        <v>0</v>
      </c>
      <c r="O14" s="11">
        <v>0</v>
      </c>
      <c r="P14" s="11">
        <v>0</v>
      </c>
      <c r="Q14" s="58">
        <f>+SUM(M14:M14)*K14</f>
        <v>0</v>
      </c>
      <c r="R14" s="58">
        <f t="shared" si="5"/>
        <v>0</v>
      </c>
      <c r="S14" s="58">
        <f t="shared" si="4"/>
        <v>0</v>
      </c>
      <c r="T14" s="58">
        <f t="shared" si="2"/>
        <v>0</v>
      </c>
      <c r="U14" s="6">
        <f t="shared" si="3"/>
        <v>0</v>
      </c>
      <c r="V14" s="1265"/>
      <c r="W14" s="1265"/>
      <c r="X14" s="1265"/>
      <c r="Y14" s="1265"/>
      <c r="Z14" s="1286"/>
      <c r="AA14" s="1274"/>
      <c r="AB14" s="1273"/>
      <c r="AC14" s="941"/>
    </row>
    <row r="15" spans="1:58" s="13" customFormat="1" ht="32.450000000000003" customHeight="1">
      <c r="A15" s="1305"/>
      <c r="B15" s="1306"/>
      <c r="C15" s="1308"/>
      <c r="D15" s="1304"/>
      <c r="E15" s="1055" t="s">
        <v>441</v>
      </c>
      <c r="F15" s="1055">
        <v>73</v>
      </c>
      <c r="G15" s="1055" t="s">
        <v>442</v>
      </c>
      <c r="H15" s="1055" t="s">
        <v>43</v>
      </c>
      <c r="I15" s="1056">
        <f>+MAX(V15:Y22)</f>
        <v>0</v>
      </c>
      <c r="J15" s="1294" t="s">
        <v>443</v>
      </c>
      <c r="K15" s="434">
        <v>0.15</v>
      </c>
      <c r="L15" s="206" t="s">
        <v>22</v>
      </c>
      <c r="M15" s="6">
        <v>0.125</v>
      </c>
      <c r="N15" s="6">
        <v>0.5</v>
      </c>
      <c r="O15" s="6">
        <v>0.875</v>
      </c>
      <c r="P15" s="6">
        <v>1</v>
      </c>
      <c r="Q15" s="25">
        <f>(SUM(M15:M15)*K15)</f>
        <v>1.8749999999999999E-2</v>
      </c>
      <c r="R15" s="6">
        <f t="shared" ref="R15:R46" si="6">+SUM(N15:N15)*K15</f>
        <v>7.4999999999999997E-2</v>
      </c>
      <c r="S15" s="6">
        <f t="shared" si="4"/>
        <v>0.13125000000000001</v>
      </c>
      <c r="T15" s="6">
        <f t="shared" si="2"/>
        <v>0.15</v>
      </c>
      <c r="U15" s="6">
        <f t="shared" si="3"/>
        <v>0.15</v>
      </c>
      <c r="V15" s="1251">
        <f>+Q16+Q18+Q20+Q22</f>
        <v>0</v>
      </c>
      <c r="W15" s="1251">
        <f>+R16+R18+R20+R22</f>
        <v>0</v>
      </c>
      <c r="X15" s="1251">
        <f>+S16+S18+S20+S22</f>
        <v>0</v>
      </c>
      <c r="Y15" s="1251">
        <f>+T16+T18+T20+T22</f>
        <v>0</v>
      </c>
      <c r="Z15" s="1285" t="s">
        <v>205</v>
      </c>
      <c r="AA15" s="1292" t="s">
        <v>48</v>
      </c>
      <c r="AB15" s="1273"/>
      <c r="AC15" s="941"/>
    </row>
    <row r="16" spans="1:58" s="13" customFormat="1" ht="17.45" customHeight="1">
      <c r="A16" s="1305"/>
      <c r="B16" s="1306"/>
      <c r="C16" s="1308"/>
      <c r="D16" s="1304"/>
      <c r="E16" s="1055"/>
      <c r="F16" s="1055"/>
      <c r="G16" s="1055"/>
      <c r="H16" s="1055"/>
      <c r="I16" s="864"/>
      <c r="J16" s="1066"/>
      <c r="K16" s="364">
        <v>0.15</v>
      </c>
      <c r="L16" s="208" t="s">
        <v>23</v>
      </c>
      <c r="M16" s="11">
        <v>0</v>
      </c>
      <c r="N16" s="11">
        <v>0</v>
      </c>
      <c r="O16" s="11">
        <v>0</v>
      </c>
      <c r="P16" s="11">
        <v>0</v>
      </c>
      <c r="Q16" s="58">
        <f>+SUM(M16:M16)*K16</f>
        <v>0</v>
      </c>
      <c r="R16" s="58">
        <f t="shared" si="6"/>
        <v>0</v>
      </c>
      <c r="S16" s="58">
        <f t="shared" si="4"/>
        <v>0</v>
      </c>
      <c r="T16" s="58">
        <f t="shared" si="2"/>
        <v>0</v>
      </c>
      <c r="U16" s="6">
        <f t="shared" si="3"/>
        <v>0</v>
      </c>
      <c r="V16" s="1252"/>
      <c r="W16" s="1252"/>
      <c r="X16" s="1252"/>
      <c r="Y16" s="1252"/>
      <c r="Z16" s="1286"/>
      <c r="AA16" s="1293"/>
      <c r="AB16" s="1273"/>
      <c r="AC16" s="941"/>
    </row>
    <row r="17" spans="1:29" s="13" customFormat="1" ht="45.6" customHeight="1">
      <c r="A17" s="1305"/>
      <c r="B17" s="1306"/>
      <c r="C17" s="1308"/>
      <c r="D17" s="1304"/>
      <c r="E17" s="1055"/>
      <c r="F17" s="1055"/>
      <c r="G17" s="1055"/>
      <c r="H17" s="1055"/>
      <c r="I17" s="864"/>
      <c r="J17" s="1294" t="s">
        <v>444</v>
      </c>
      <c r="K17" s="365">
        <v>0.15</v>
      </c>
      <c r="L17" s="362" t="s">
        <v>22</v>
      </c>
      <c r="M17" s="363">
        <v>0</v>
      </c>
      <c r="N17" s="363">
        <v>0.25</v>
      </c>
      <c r="O17" s="363">
        <v>0.75</v>
      </c>
      <c r="P17" s="363">
        <v>1</v>
      </c>
      <c r="Q17" s="25">
        <f>(SUM(M17:M17)*K17)</f>
        <v>0</v>
      </c>
      <c r="R17" s="6">
        <f t="shared" si="6"/>
        <v>3.7499999999999999E-2</v>
      </c>
      <c r="S17" s="6">
        <f t="shared" si="4"/>
        <v>0.11249999999999999</v>
      </c>
      <c r="T17" s="6">
        <f t="shared" si="2"/>
        <v>0.15</v>
      </c>
      <c r="U17" s="6">
        <f t="shared" si="3"/>
        <v>0.15</v>
      </c>
      <c r="V17" s="1252"/>
      <c r="W17" s="1252"/>
      <c r="X17" s="1252"/>
      <c r="Y17" s="1252"/>
      <c r="Z17" s="1286"/>
      <c r="AA17" s="1292" t="s">
        <v>447</v>
      </c>
      <c r="AB17" s="1273"/>
      <c r="AC17" s="941"/>
    </row>
    <row r="18" spans="1:29" s="13" customFormat="1" ht="32.450000000000003" customHeight="1">
      <c r="A18" s="1305"/>
      <c r="B18" s="1306"/>
      <c r="C18" s="1308"/>
      <c r="D18" s="1304"/>
      <c r="E18" s="1055"/>
      <c r="F18" s="1055"/>
      <c r="G18" s="1055"/>
      <c r="H18" s="1055"/>
      <c r="I18" s="864"/>
      <c r="J18" s="1066"/>
      <c r="K18" s="364">
        <v>0.15</v>
      </c>
      <c r="L18" s="208" t="s">
        <v>23</v>
      </c>
      <c r="M18" s="11">
        <v>0</v>
      </c>
      <c r="N18" s="11">
        <v>0</v>
      </c>
      <c r="O18" s="11">
        <v>0</v>
      </c>
      <c r="P18" s="11">
        <v>0</v>
      </c>
      <c r="Q18" s="58">
        <f>+SUM(M18:M18)*K18</f>
        <v>0</v>
      </c>
      <c r="R18" s="58">
        <f t="shared" si="6"/>
        <v>0</v>
      </c>
      <c r="S18" s="58">
        <f t="shared" si="4"/>
        <v>0</v>
      </c>
      <c r="T18" s="58">
        <f t="shared" si="2"/>
        <v>0</v>
      </c>
      <c r="U18" s="6">
        <f t="shared" si="3"/>
        <v>0</v>
      </c>
      <c r="V18" s="1252"/>
      <c r="W18" s="1252"/>
      <c r="X18" s="1252"/>
      <c r="Y18" s="1252"/>
      <c r="Z18" s="1286"/>
      <c r="AA18" s="1295"/>
      <c r="AB18" s="1273"/>
      <c r="AC18" s="941"/>
    </row>
    <row r="19" spans="1:29" s="13" customFormat="1" ht="26.45" customHeight="1">
      <c r="A19" s="1305"/>
      <c r="B19" s="1306"/>
      <c r="C19" s="1308"/>
      <c r="D19" s="1304"/>
      <c r="E19" s="1055"/>
      <c r="F19" s="1055"/>
      <c r="G19" s="1055"/>
      <c r="H19" s="1055"/>
      <c r="I19" s="864"/>
      <c r="J19" s="1294" t="s">
        <v>445</v>
      </c>
      <c r="K19" s="365">
        <v>0.4</v>
      </c>
      <c r="L19" s="362" t="s">
        <v>22</v>
      </c>
      <c r="M19" s="6">
        <v>0</v>
      </c>
      <c r="N19" s="6">
        <v>0.15</v>
      </c>
      <c r="O19" s="6">
        <v>0.65</v>
      </c>
      <c r="P19" s="6">
        <v>1</v>
      </c>
      <c r="Q19" s="25">
        <f>(SUM(M19:M19)*K19)</f>
        <v>0</v>
      </c>
      <c r="R19" s="6">
        <f t="shared" si="6"/>
        <v>0.06</v>
      </c>
      <c r="S19" s="6">
        <f>+SUM(O19:O19)*K19</f>
        <v>0.26</v>
      </c>
      <c r="T19" s="6">
        <f t="shared" si="2"/>
        <v>0.4</v>
      </c>
      <c r="U19" s="6">
        <f t="shared" si="3"/>
        <v>0.4</v>
      </c>
      <c r="V19" s="1252"/>
      <c r="W19" s="1252"/>
      <c r="X19" s="1252"/>
      <c r="Y19" s="1252"/>
      <c r="Z19" s="1286"/>
      <c r="AA19" s="1292" t="s">
        <v>448</v>
      </c>
      <c r="AB19" s="1273"/>
      <c r="AC19" s="941"/>
    </row>
    <row r="20" spans="1:29" s="13" customFormat="1" ht="54" customHeight="1">
      <c r="A20" s="1305"/>
      <c r="B20" s="1306"/>
      <c r="C20" s="1308"/>
      <c r="D20" s="1304"/>
      <c r="E20" s="1055"/>
      <c r="F20" s="1055"/>
      <c r="G20" s="1055"/>
      <c r="H20" s="1055"/>
      <c r="I20" s="864"/>
      <c r="J20" s="1066"/>
      <c r="K20" s="364">
        <v>0.4</v>
      </c>
      <c r="L20" s="208" t="s">
        <v>23</v>
      </c>
      <c r="M20" s="11">
        <v>0</v>
      </c>
      <c r="N20" s="11">
        <v>0</v>
      </c>
      <c r="O20" s="11">
        <v>0</v>
      </c>
      <c r="P20" s="11">
        <v>0</v>
      </c>
      <c r="Q20" s="58">
        <f>+SUM(M20:M20)*K20</f>
        <v>0</v>
      </c>
      <c r="R20" s="58">
        <f t="shared" si="6"/>
        <v>0</v>
      </c>
      <c r="S20" s="58">
        <f>+SUM(O20:O20)*K20</f>
        <v>0</v>
      </c>
      <c r="T20" s="58">
        <f t="shared" si="2"/>
        <v>0</v>
      </c>
      <c r="U20" s="6">
        <f t="shared" si="3"/>
        <v>0</v>
      </c>
      <c r="V20" s="1252"/>
      <c r="W20" s="1252"/>
      <c r="X20" s="1252"/>
      <c r="Y20" s="1252"/>
      <c r="Z20" s="1286"/>
      <c r="AA20" s="1295"/>
      <c r="AB20" s="1273"/>
      <c r="AC20" s="941"/>
    </row>
    <row r="21" spans="1:29" s="13" customFormat="1" ht="39.6" customHeight="1">
      <c r="A21" s="1305"/>
      <c r="B21" s="1306"/>
      <c r="C21" s="1308"/>
      <c r="D21" s="1304"/>
      <c r="E21" s="1055"/>
      <c r="F21" s="1055"/>
      <c r="G21" s="1055"/>
      <c r="H21" s="1055"/>
      <c r="I21" s="864"/>
      <c r="J21" s="1294" t="s">
        <v>446</v>
      </c>
      <c r="K21" s="365">
        <v>0.3</v>
      </c>
      <c r="L21" s="362" t="s">
        <v>22</v>
      </c>
      <c r="M21" s="6">
        <v>0.1</v>
      </c>
      <c r="N21" s="6">
        <v>0.45</v>
      </c>
      <c r="O21" s="6">
        <v>0.8</v>
      </c>
      <c r="P21" s="6">
        <v>1</v>
      </c>
      <c r="Q21" s="25">
        <f>(SUM(M21:M21)*K21)</f>
        <v>0.03</v>
      </c>
      <c r="R21" s="6">
        <f t="shared" si="6"/>
        <v>0.13500000000000001</v>
      </c>
      <c r="S21" s="6">
        <f t="shared" si="4"/>
        <v>0.24</v>
      </c>
      <c r="T21" s="6">
        <f t="shared" si="2"/>
        <v>0.3</v>
      </c>
      <c r="U21" s="6">
        <f t="shared" si="3"/>
        <v>0.3</v>
      </c>
      <c r="V21" s="1252"/>
      <c r="W21" s="1252"/>
      <c r="X21" s="1252"/>
      <c r="Y21" s="1252"/>
      <c r="Z21" s="1286"/>
      <c r="AA21" s="1292" t="s">
        <v>449</v>
      </c>
      <c r="AB21" s="1273"/>
      <c r="AC21" s="941"/>
    </row>
    <row r="22" spans="1:29" s="13" customFormat="1" ht="51.6" customHeight="1">
      <c r="A22" s="1305"/>
      <c r="B22" s="1306"/>
      <c r="C22" s="1308"/>
      <c r="D22" s="1304"/>
      <c r="E22" s="1055"/>
      <c r="F22" s="1055"/>
      <c r="G22" s="1055"/>
      <c r="H22" s="1055"/>
      <c r="I22" s="864"/>
      <c r="J22" s="1066"/>
      <c r="K22" s="364">
        <v>0.3</v>
      </c>
      <c r="L22" s="208" t="s">
        <v>23</v>
      </c>
      <c r="M22" s="11">
        <v>0</v>
      </c>
      <c r="N22" s="11">
        <v>0</v>
      </c>
      <c r="O22" s="11">
        <v>0</v>
      </c>
      <c r="P22" s="11">
        <v>0</v>
      </c>
      <c r="Q22" s="58">
        <f>+SUM(M22:M22)*K22</f>
        <v>0</v>
      </c>
      <c r="R22" s="58">
        <f t="shared" si="6"/>
        <v>0</v>
      </c>
      <c r="S22" s="58">
        <f t="shared" si="4"/>
        <v>0</v>
      </c>
      <c r="T22" s="58">
        <f t="shared" si="2"/>
        <v>0</v>
      </c>
      <c r="U22" s="6">
        <f t="shared" si="3"/>
        <v>0</v>
      </c>
      <c r="V22" s="1265"/>
      <c r="W22" s="1265"/>
      <c r="X22" s="1265"/>
      <c r="Y22" s="1265"/>
      <c r="Z22" s="1287"/>
      <c r="AA22" s="1295"/>
      <c r="AB22" s="1273"/>
      <c r="AC22" s="941"/>
    </row>
    <row r="23" spans="1:29" s="13" customFormat="1" ht="31.15" customHeight="1">
      <c r="A23" s="1305"/>
      <c r="B23" s="1306"/>
      <c r="C23" s="1308"/>
      <c r="D23" s="1304"/>
      <c r="E23" s="1288" t="s">
        <v>1118</v>
      </c>
      <c r="F23" s="633">
        <v>74</v>
      </c>
      <c r="G23" s="638" t="s">
        <v>578</v>
      </c>
      <c r="H23" s="638" t="s">
        <v>206</v>
      </c>
      <c r="I23" s="1262">
        <f>+MAX(V23:Y30)</f>
        <v>0</v>
      </c>
      <c r="J23" s="1289" t="s">
        <v>579</v>
      </c>
      <c r="K23" s="348">
        <v>0.05</v>
      </c>
      <c r="L23" s="132" t="s">
        <v>22</v>
      </c>
      <c r="M23" s="133">
        <v>1</v>
      </c>
      <c r="N23" s="133">
        <v>1</v>
      </c>
      <c r="O23" s="133">
        <v>1</v>
      </c>
      <c r="P23" s="133">
        <v>1</v>
      </c>
      <c r="Q23" s="134">
        <f>(SUM(M23:M23)*K23)</f>
        <v>0.05</v>
      </c>
      <c r="R23" s="6">
        <f t="shared" si="6"/>
        <v>0.05</v>
      </c>
      <c r="S23" s="6">
        <f t="shared" si="4"/>
        <v>0.05</v>
      </c>
      <c r="T23" s="6">
        <f t="shared" si="2"/>
        <v>0.05</v>
      </c>
      <c r="U23" s="6">
        <f t="shared" si="3"/>
        <v>0.05</v>
      </c>
      <c r="V23" s="1251">
        <f>+Q24+Q26+Q28+Q30</f>
        <v>0</v>
      </c>
      <c r="W23" s="1251">
        <f>+R24+R26+R28+R30</f>
        <v>0</v>
      </c>
      <c r="X23" s="1251">
        <f>+S24+S26+S28+S30</f>
        <v>0</v>
      </c>
      <c r="Y23" s="1251">
        <f>+T24+T26+T28+T30</f>
        <v>0</v>
      </c>
      <c r="Z23" s="1272" t="s">
        <v>139</v>
      </c>
      <c r="AA23" s="1285" t="s">
        <v>139</v>
      </c>
      <c r="AB23" s="1273"/>
      <c r="AC23" s="941"/>
    </row>
    <row r="24" spans="1:29" s="13" customFormat="1" ht="19.149999999999999" customHeight="1">
      <c r="A24" s="1305"/>
      <c r="B24" s="1306"/>
      <c r="C24" s="1308"/>
      <c r="D24" s="1304"/>
      <c r="E24" s="1288"/>
      <c r="F24" s="633"/>
      <c r="G24" s="638"/>
      <c r="H24" s="638"/>
      <c r="I24" s="1262"/>
      <c r="J24" s="1290"/>
      <c r="K24" s="364">
        <v>0.05</v>
      </c>
      <c r="L24" s="208" t="s">
        <v>23</v>
      </c>
      <c r="M24" s="11">
        <v>0</v>
      </c>
      <c r="N24" s="11">
        <v>0</v>
      </c>
      <c r="O24" s="11">
        <v>0</v>
      </c>
      <c r="P24" s="11">
        <v>0</v>
      </c>
      <c r="Q24" s="58">
        <f>+SUM(M24:M24)*K24</f>
        <v>0</v>
      </c>
      <c r="R24" s="58">
        <f t="shared" si="6"/>
        <v>0</v>
      </c>
      <c r="S24" s="58">
        <f t="shared" si="4"/>
        <v>0</v>
      </c>
      <c r="T24" s="58">
        <f t="shared" si="2"/>
        <v>0</v>
      </c>
      <c r="U24" s="6">
        <f t="shared" si="3"/>
        <v>0</v>
      </c>
      <c r="V24" s="1252"/>
      <c r="W24" s="1252"/>
      <c r="X24" s="1252"/>
      <c r="Y24" s="1252"/>
      <c r="Z24" s="1273"/>
      <c r="AA24" s="1286"/>
      <c r="AB24" s="1273"/>
      <c r="AC24" s="941"/>
    </row>
    <row r="25" spans="1:29" s="13" customFormat="1" ht="30" customHeight="1">
      <c r="A25" s="1305"/>
      <c r="B25" s="1306"/>
      <c r="C25" s="1308"/>
      <c r="D25" s="1304"/>
      <c r="E25" s="1288"/>
      <c r="F25" s="633"/>
      <c r="G25" s="638"/>
      <c r="H25" s="638"/>
      <c r="I25" s="1262"/>
      <c r="J25" s="1290" t="s">
        <v>580</v>
      </c>
      <c r="K25" s="348">
        <v>0.3</v>
      </c>
      <c r="L25" s="132" t="s">
        <v>22</v>
      </c>
      <c r="M25" s="133">
        <v>0.33</v>
      </c>
      <c r="N25" s="133">
        <v>0.66</v>
      </c>
      <c r="O25" s="133">
        <v>1</v>
      </c>
      <c r="P25" s="133">
        <v>1</v>
      </c>
      <c r="Q25" s="134">
        <f>(SUM(M25:M25)*K25)</f>
        <v>9.9000000000000005E-2</v>
      </c>
      <c r="R25" s="6">
        <f t="shared" si="6"/>
        <v>0.19800000000000001</v>
      </c>
      <c r="S25" s="6">
        <f t="shared" si="4"/>
        <v>0.3</v>
      </c>
      <c r="T25" s="6">
        <f t="shared" si="2"/>
        <v>0.3</v>
      </c>
      <c r="U25" s="6">
        <f t="shared" si="3"/>
        <v>0.3</v>
      </c>
      <c r="V25" s="1252"/>
      <c r="W25" s="1252"/>
      <c r="X25" s="1252"/>
      <c r="Y25" s="1252"/>
      <c r="Z25" s="1273"/>
      <c r="AA25" s="1286"/>
      <c r="AB25" s="1273"/>
      <c r="AC25" s="941"/>
    </row>
    <row r="26" spans="1:29" s="13" customFormat="1" ht="21.6" customHeight="1">
      <c r="A26" s="1305"/>
      <c r="B26" s="1306"/>
      <c r="C26" s="1308"/>
      <c r="D26" s="1304"/>
      <c r="E26" s="1288"/>
      <c r="F26" s="633"/>
      <c r="G26" s="638"/>
      <c r="H26" s="638"/>
      <c r="I26" s="1262"/>
      <c r="J26" s="1290"/>
      <c r="K26" s="364">
        <v>0.3</v>
      </c>
      <c r="L26" s="208" t="s">
        <v>23</v>
      </c>
      <c r="M26" s="11">
        <v>0</v>
      </c>
      <c r="N26" s="11">
        <v>0</v>
      </c>
      <c r="O26" s="11">
        <v>0</v>
      </c>
      <c r="P26" s="11">
        <v>0</v>
      </c>
      <c r="Q26" s="58">
        <f>+SUM(M26:M26)*K26</f>
        <v>0</v>
      </c>
      <c r="R26" s="58">
        <f t="shared" si="6"/>
        <v>0</v>
      </c>
      <c r="S26" s="58">
        <f t="shared" si="4"/>
        <v>0</v>
      </c>
      <c r="T26" s="58">
        <f t="shared" si="2"/>
        <v>0</v>
      </c>
      <c r="U26" s="6">
        <f t="shared" si="3"/>
        <v>0</v>
      </c>
      <c r="V26" s="1252"/>
      <c r="W26" s="1252"/>
      <c r="X26" s="1252"/>
      <c r="Y26" s="1252"/>
      <c r="Z26" s="1273"/>
      <c r="AA26" s="1286"/>
      <c r="AB26" s="1273"/>
      <c r="AC26" s="941"/>
    </row>
    <row r="27" spans="1:29" s="13" customFormat="1" ht="18.600000000000001" customHeight="1">
      <c r="A27" s="1305"/>
      <c r="B27" s="1306"/>
      <c r="C27" s="1308"/>
      <c r="D27" s="1304"/>
      <c r="E27" s="1288"/>
      <c r="F27" s="633"/>
      <c r="G27" s="638"/>
      <c r="H27" s="638"/>
      <c r="I27" s="1262"/>
      <c r="J27" s="1291" t="s">
        <v>581</v>
      </c>
      <c r="K27" s="348">
        <v>0.4</v>
      </c>
      <c r="L27" s="132" t="s">
        <v>22</v>
      </c>
      <c r="M27" s="133">
        <v>0.33</v>
      </c>
      <c r="N27" s="133">
        <v>0.66</v>
      </c>
      <c r="O27" s="133">
        <v>1</v>
      </c>
      <c r="P27" s="133">
        <v>1</v>
      </c>
      <c r="Q27" s="134">
        <f>(SUM(M27:M27)*K27)</f>
        <v>0.13200000000000001</v>
      </c>
      <c r="R27" s="6">
        <f>+SUM(N27:N27)*K27</f>
        <v>0.26400000000000001</v>
      </c>
      <c r="S27" s="6">
        <f>+SUM(O27:O27)*K27</f>
        <v>0.4</v>
      </c>
      <c r="T27" s="6">
        <f>+SUM(P27:P27)*K27</f>
        <v>0.4</v>
      </c>
      <c r="U27" s="6">
        <f t="shared" si="3"/>
        <v>0.4</v>
      </c>
      <c r="V27" s="1252"/>
      <c r="W27" s="1252"/>
      <c r="X27" s="1252"/>
      <c r="Y27" s="1252"/>
      <c r="Z27" s="1273"/>
      <c r="AA27" s="1286"/>
      <c r="AB27" s="1273"/>
      <c r="AC27" s="941"/>
    </row>
    <row r="28" spans="1:29" s="13" customFormat="1" ht="30.75" customHeight="1">
      <c r="A28" s="1305"/>
      <c r="B28" s="1306"/>
      <c r="C28" s="1308"/>
      <c r="D28" s="1304"/>
      <c r="E28" s="1288"/>
      <c r="F28" s="633"/>
      <c r="G28" s="638"/>
      <c r="H28" s="638"/>
      <c r="I28" s="1262"/>
      <c r="J28" s="1289"/>
      <c r="K28" s="364">
        <v>0.4</v>
      </c>
      <c r="L28" s="208" t="s">
        <v>23</v>
      </c>
      <c r="M28" s="11">
        <v>0</v>
      </c>
      <c r="N28" s="11">
        <v>0</v>
      </c>
      <c r="O28" s="11">
        <v>0</v>
      </c>
      <c r="P28" s="11">
        <v>0</v>
      </c>
      <c r="Q28" s="58">
        <f>+SUM(M28:M28)*K28</f>
        <v>0</v>
      </c>
      <c r="R28" s="58">
        <f>+SUM(N28:N28)*K28</f>
        <v>0</v>
      </c>
      <c r="S28" s="58">
        <f>+SUM(O28:O28)*K28</f>
        <v>0</v>
      </c>
      <c r="T28" s="58">
        <f>+SUM(P28:P28)*K28</f>
        <v>0</v>
      </c>
      <c r="U28" s="6">
        <f t="shared" si="3"/>
        <v>0</v>
      </c>
      <c r="V28" s="1252"/>
      <c r="W28" s="1252"/>
      <c r="X28" s="1252"/>
      <c r="Y28" s="1252"/>
      <c r="Z28" s="1273"/>
      <c r="AA28" s="1286"/>
      <c r="AB28" s="1273"/>
      <c r="AC28" s="941"/>
    </row>
    <row r="29" spans="1:29" s="13" customFormat="1" ht="24.6" customHeight="1">
      <c r="A29" s="1305"/>
      <c r="B29" s="1306"/>
      <c r="C29" s="1308"/>
      <c r="D29" s="1304"/>
      <c r="E29" s="1288"/>
      <c r="F29" s="633"/>
      <c r="G29" s="638"/>
      <c r="H29" s="638"/>
      <c r="I29" s="1262"/>
      <c r="J29" s="1290" t="s">
        <v>582</v>
      </c>
      <c r="K29" s="348">
        <v>0.25</v>
      </c>
      <c r="L29" s="132" t="s">
        <v>22</v>
      </c>
      <c r="M29" s="133">
        <v>0</v>
      </c>
      <c r="N29" s="133">
        <v>0</v>
      </c>
      <c r="O29" s="133">
        <v>0.5</v>
      </c>
      <c r="P29" s="133">
        <v>1</v>
      </c>
      <c r="Q29" s="134">
        <f>(SUM(M29:M29)*K29)</f>
        <v>0</v>
      </c>
      <c r="R29" s="6">
        <f t="shared" si="6"/>
        <v>0</v>
      </c>
      <c r="S29" s="6">
        <f>+SUM(O29:O29)*K29</f>
        <v>0.125</v>
      </c>
      <c r="T29" s="6">
        <f t="shared" si="2"/>
        <v>0.25</v>
      </c>
      <c r="U29" s="6">
        <f t="shared" si="3"/>
        <v>0.25</v>
      </c>
      <c r="V29" s="1252"/>
      <c r="W29" s="1252"/>
      <c r="X29" s="1252"/>
      <c r="Y29" s="1252"/>
      <c r="Z29" s="1273"/>
      <c r="AA29" s="1286"/>
      <c r="AB29" s="1273"/>
      <c r="AC29" s="941"/>
    </row>
    <row r="30" spans="1:29" s="13" customFormat="1" ht="30.6" customHeight="1">
      <c r="A30" s="1305"/>
      <c r="B30" s="1306"/>
      <c r="C30" s="1309"/>
      <c r="D30" s="1304"/>
      <c r="E30" s="1288"/>
      <c r="F30" s="633"/>
      <c r="G30" s="638"/>
      <c r="H30" s="638"/>
      <c r="I30" s="1262"/>
      <c r="J30" s="1291"/>
      <c r="K30" s="364">
        <v>0.25</v>
      </c>
      <c r="L30" s="208" t="s">
        <v>23</v>
      </c>
      <c r="M30" s="11">
        <v>0</v>
      </c>
      <c r="N30" s="11">
        <v>0</v>
      </c>
      <c r="O30" s="11">
        <v>0</v>
      </c>
      <c r="P30" s="11">
        <v>0</v>
      </c>
      <c r="Q30" s="58">
        <f>+SUM(M30:M30)*K30</f>
        <v>0</v>
      </c>
      <c r="R30" s="58">
        <f t="shared" si="6"/>
        <v>0</v>
      </c>
      <c r="S30" s="58">
        <f t="shared" si="4"/>
        <v>0</v>
      </c>
      <c r="T30" s="58">
        <f t="shared" si="2"/>
        <v>0</v>
      </c>
      <c r="U30" s="6">
        <f t="shared" si="3"/>
        <v>0</v>
      </c>
      <c r="V30" s="1265"/>
      <c r="W30" s="1265"/>
      <c r="X30" s="1265"/>
      <c r="Y30" s="1265"/>
      <c r="Z30" s="1274"/>
      <c r="AA30" s="1287"/>
      <c r="AB30" s="1273"/>
      <c r="AC30" s="941"/>
    </row>
    <row r="31" spans="1:29" s="13" customFormat="1" ht="30.6" customHeight="1">
      <c r="A31" s="1305"/>
      <c r="B31" s="1306"/>
      <c r="C31" s="1269" t="s">
        <v>207</v>
      </c>
      <c r="D31" s="1253" t="s">
        <v>208</v>
      </c>
      <c r="E31" s="1278" t="s">
        <v>590</v>
      </c>
      <c r="F31" s="1280">
        <v>75</v>
      </c>
      <c r="G31" s="1020" t="s">
        <v>591</v>
      </c>
      <c r="H31" s="1020" t="s">
        <v>209</v>
      </c>
      <c r="I31" s="1020">
        <f>+MAX(V31:Y38)</f>
        <v>0</v>
      </c>
      <c r="J31" s="1275" t="s">
        <v>592</v>
      </c>
      <c r="K31" s="388">
        <v>0.3</v>
      </c>
      <c r="L31" s="384" t="s">
        <v>22</v>
      </c>
      <c r="M31" s="385">
        <v>0.5</v>
      </c>
      <c r="N31" s="385">
        <v>1</v>
      </c>
      <c r="O31" s="385">
        <v>1</v>
      </c>
      <c r="P31" s="385">
        <v>1</v>
      </c>
      <c r="Q31" s="179">
        <f>(SUM(M31:M31)*K31)</f>
        <v>0.15</v>
      </c>
      <c r="R31" s="6">
        <f t="shared" si="6"/>
        <v>0.3</v>
      </c>
      <c r="S31" s="6">
        <f t="shared" si="4"/>
        <v>0.3</v>
      </c>
      <c r="T31" s="6">
        <f t="shared" si="2"/>
        <v>0.3</v>
      </c>
      <c r="U31" s="6">
        <f t="shared" si="3"/>
        <v>0.3</v>
      </c>
      <c r="V31" s="1251">
        <f>+Q32+Q34+Q36+Q38</f>
        <v>0</v>
      </c>
      <c r="W31" s="1251">
        <f>+R32+R34+R36+R38</f>
        <v>0</v>
      </c>
      <c r="X31" s="1251">
        <f>+S32+S34+S36+S38</f>
        <v>0</v>
      </c>
      <c r="Y31" s="1251">
        <f>+T32+T34+T36+T38</f>
        <v>0</v>
      </c>
      <c r="Z31" s="1272" t="s">
        <v>186</v>
      </c>
      <c r="AA31" s="1272" t="s">
        <v>186</v>
      </c>
      <c r="AB31" s="1273"/>
      <c r="AC31" s="941"/>
    </row>
    <row r="32" spans="1:29" s="13" customFormat="1" ht="30.6" customHeight="1">
      <c r="A32" s="1305"/>
      <c r="B32" s="1306"/>
      <c r="C32" s="1270"/>
      <c r="D32" s="1253"/>
      <c r="E32" s="1279"/>
      <c r="F32" s="1281"/>
      <c r="G32" s="1282"/>
      <c r="H32" s="1282"/>
      <c r="I32" s="1282"/>
      <c r="J32" s="1275"/>
      <c r="K32" s="389">
        <v>0.3</v>
      </c>
      <c r="L32" s="386" t="s">
        <v>23</v>
      </c>
      <c r="M32" s="387">
        <v>0</v>
      </c>
      <c r="N32" s="387">
        <v>0</v>
      </c>
      <c r="O32" s="387">
        <v>0</v>
      </c>
      <c r="P32" s="387">
        <v>0</v>
      </c>
      <c r="Q32" s="58">
        <f>+SUM(M32:M32)*K32</f>
        <v>0</v>
      </c>
      <c r="R32" s="58">
        <f t="shared" si="6"/>
        <v>0</v>
      </c>
      <c r="S32" s="58">
        <f t="shared" si="4"/>
        <v>0</v>
      </c>
      <c r="T32" s="58">
        <f t="shared" si="2"/>
        <v>0</v>
      </c>
      <c r="U32" s="6">
        <f t="shared" si="3"/>
        <v>0</v>
      </c>
      <c r="V32" s="1252"/>
      <c r="W32" s="1252"/>
      <c r="X32" s="1252"/>
      <c r="Y32" s="1252"/>
      <c r="Z32" s="1273"/>
      <c r="AA32" s="1273"/>
      <c r="AB32" s="1273"/>
      <c r="AC32" s="941"/>
    </row>
    <row r="33" spans="1:29" s="13" customFormat="1" ht="30.6" customHeight="1">
      <c r="A33" s="1305"/>
      <c r="B33" s="1306"/>
      <c r="C33" s="1270"/>
      <c r="D33" s="1253"/>
      <c r="E33" s="1279"/>
      <c r="F33" s="1281"/>
      <c r="G33" s="1282"/>
      <c r="H33" s="1282"/>
      <c r="I33" s="1282"/>
      <c r="J33" s="1275" t="s">
        <v>593</v>
      </c>
      <c r="K33" s="388">
        <v>0.2</v>
      </c>
      <c r="L33" s="384" t="s">
        <v>22</v>
      </c>
      <c r="M33" s="385">
        <v>0.5</v>
      </c>
      <c r="N33" s="385">
        <v>1</v>
      </c>
      <c r="O33" s="385">
        <v>1</v>
      </c>
      <c r="P33" s="385">
        <v>1</v>
      </c>
      <c r="Q33" s="179">
        <f>(SUM(M33:M33)*K33)</f>
        <v>0.1</v>
      </c>
      <c r="R33" s="6">
        <f t="shared" si="6"/>
        <v>0.2</v>
      </c>
      <c r="S33" s="6">
        <f t="shared" si="4"/>
        <v>0.2</v>
      </c>
      <c r="T33" s="6">
        <f t="shared" si="2"/>
        <v>0.2</v>
      </c>
      <c r="U33" s="6">
        <f t="shared" si="3"/>
        <v>0.2</v>
      </c>
      <c r="V33" s="1252"/>
      <c r="W33" s="1252"/>
      <c r="X33" s="1252"/>
      <c r="Y33" s="1252"/>
      <c r="Z33" s="1273"/>
      <c r="AA33" s="1273"/>
      <c r="AB33" s="1273"/>
      <c r="AC33" s="941"/>
    </row>
    <row r="34" spans="1:29" s="13" customFormat="1" ht="30.6" customHeight="1">
      <c r="A34" s="1305"/>
      <c r="B34" s="1306"/>
      <c r="C34" s="1270"/>
      <c r="D34" s="1253"/>
      <c r="E34" s="1279"/>
      <c r="F34" s="1281"/>
      <c r="G34" s="1282"/>
      <c r="H34" s="1282"/>
      <c r="I34" s="1282"/>
      <c r="J34" s="1275"/>
      <c r="K34" s="389">
        <v>0.2</v>
      </c>
      <c r="L34" s="386" t="s">
        <v>23</v>
      </c>
      <c r="M34" s="387">
        <v>0</v>
      </c>
      <c r="N34" s="387">
        <v>0</v>
      </c>
      <c r="O34" s="387">
        <v>0</v>
      </c>
      <c r="P34" s="387">
        <v>0</v>
      </c>
      <c r="Q34" s="58">
        <f>+SUM(M34:M34)*K34</f>
        <v>0</v>
      </c>
      <c r="R34" s="58">
        <f t="shared" si="6"/>
        <v>0</v>
      </c>
      <c r="S34" s="58">
        <f t="shared" si="4"/>
        <v>0</v>
      </c>
      <c r="T34" s="58">
        <f t="shared" si="2"/>
        <v>0</v>
      </c>
      <c r="U34" s="6">
        <f t="shared" si="3"/>
        <v>0</v>
      </c>
      <c r="V34" s="1252"/>
      <c r="W34" s="1252"/>
      <c r="X34" s="1252"/>
      <c r="Y34" s="1252"/>
      <c r="Z34" s="1273"/>
      <c r="AA34" s="1273"/>
      <c r="AB34" s="1273"/>
      <c r="AC34" s="941"/>
    </row>
    <row r="35" spans="1:29" s="13" customFormat="1" ht="30.6" customHeight="1">
      <c r="A35" s="1305"/>
      <c r="B35" s="1306"/>
      <c r="C35" s="1270"/>
      <c r="D35" s="1253"/>
      <c r="E35" s="1279"/>
      <c r="F35" s="1281"/>
      <c r="G35" s="1282"/>
      <c r="H35" s="1282"/>
      <c r="I35" s="1282"/>
      <c r="J35" s="1276" t="s">
        <v>594</v>
      </c>
      <c r="K35" s="388">
        <v>0.25</v>
      </c>
      <c r="L35" s="384" t="s">
        <v>22</v>
      </c>
      <c r="M35" s="385">
        <v>0.5</v>
      </c>
      <c r="N35" s="385">
        <v>1</v>
      </c>
      <c r="O35" s="385">
        <v>1</v>
      </c>
      <c r="P35" s="385">
        <v>1</v>
      </c>
      <c r="Q35" s="179">
        <f>(SUM(M35:M35)*K35)</f>
        <v>0.125</v>
      </c>
      <c r="R35" s="6">
        <f t="shared" si="6"/>
        <v>0.25</v>
      </c>
      <c r="S35" s="6">
        <f t="shared" si="4"/>
        <v>0.25</v>
      </c>
      <c r="T35" s="6">
        <f t="shared" si="2"/>
        <v>0.25</v>
      </c>
      <c r="U35" s="6">
        <f t="shared" si="3"/>
        <v>0.25</v>
      </c>
      <c r="V35" s="1252"/>
      <c r="W35" s="1252"/>
      <c r="X35" s="1252"/>
      <c r="Y35" s="1252"/>
      <c r="Z35" s="1273"/>
      <c r="AA35" s="1273"/>
      <c r="AB35" s="1273"/>
      <c r="AC35" s="941"/>
    </row>
    <row r="36" spans="1:29" s="13" customFormat="1" ht="30.6" customHeight="1">
      <c r="A36" s="1305"/>
      <c r="B36" s="1306"/>
      <c r="C36" s="1270"/>
      <c r="D36" s="1253"/>
      <c r="E36" s="1279"/>
      <c r="F36" s="1281"/>
      <c r="G36" s="1282"/>
      <c r="H36" s="1282"/>
      <c r="I36" s="1282"/>
      <c r="J36" s="1276"/>
      <c r="K36" s="389">
        <v>0.25</v>
      </c>
      <c r="L36" s="386" t="s">
        <v>23</v>
      </c>
      <c r="M36" s="387">
        <v>0</v>
      </c>
      <c r="N36" s="387">
        <v>0</v>
      </c>
      <c r="O36" s="387">
        <v>0</v>
      </c>
      <c r="P36" s="387">
        <v>0</v>
      </c>
      <c r="Q36" s="58">
        <f>+SUM(M36:M36)*K36</f>
        <v>0</v>
      </c>
      <c r="R36" s="58">
        <f t="shared" si="6"/>
        <v>0</v>
      </c>
      <c r="S36" s="58">
        <f t="shared" si="4"/>
        <v>0</v>
      </c>
      <c r="T36" s="58">
        <f t="shared" si="2"/>
        <v>0</v>
      </c>
      <c r="U36" s="6">
        <f t="shared" si="3"/>
        <v>0</v>
      </c>
      <c r="V36" s="1252"/>
      <c r="W36" s="1252"/>
      <c r="X36" s="1252"/>
      <c r="Y36" s="1252"/>
      <c r="Z36" s="1273"/>
      <c r="AA36" s="1273"/>
      <c r="AB36" s="1273"/>
      <c r="AC36" s="941"/>
    </row>
    <row r="37" spans="1:29" s="13" customFormat="1" ht="31.15" customHeight="1">
      <c r="A37" s="1305"/>
      <c r="B37" s="1306"/>
      <c r="C37" s="1270"/>
      <c r="D37" s="1253"/>
      <c r="E37" s="1279"/>
      <c r="F37" s="1281"/>
      <c r="G37" s="1282"/>
      <c r="H37" s="1282"/>
      <c r="I37" s="1282"/>
      <c r="J37" s="1275" t="s">
        <v>595</v>
      </c>
      <c r="K37" s="388">
        <v>0.25</v>
      </c>
      <c r="L37" s="384" t="s">
        <v>22</v>
      </c>
      <c r="M37" s="385">
        <v>0</v>
      </c>
      <c r="N37" s="385">
        <v>0</v>
      </c>
      <c r="O37" s="385">
        <v>0</v>
      </c>
      <c r="P37" s="385">
        <v>1</v>
      </c>
      <c r="Q37" s="179">
        <f>(SUM(M37:M37)*K37)</f>
        <v>0</v>
      </c>
      <c r="R37" s="6">
        <f t="shared" si="6"/>
        <v>0</v>
      </c>
      <c r="S37" s="6">
        <f t="shared" si="4"/>
        <v>0</v>
      </c>
      <c r="T37" s="6">
        <f t="shared" si="2"/>
        <v>0.25</v>
      </c>
      <c r="U37" s="6">
        <f t="shared" si="3"/>
        <v>0.25</v>
      </c>
      <c r="V37" s="1252"/>
      <c r="W37" s="1252"/>
      <c r="X37" s="1252"/>
      <c r="Y37" s="1252"/>
      <c r="Z37" s="1273"/>
      <c r="AA37" s="1273"/>
      <c r="AB37" s="1273"/>
      <c r="AC37" s="941"/>
    </row>
    <row r="38" spans="1:29" s="13" customFormat="1" ht="31.15" customHeight="1">
      <c r="A38" s="1305"/>
      <c r="B38" s="1306"/>
      <c r="C38" s="1270"/>
      <c r="D38" s="1253"/>
      <c r="E38" s="1279"/>
      <c r="F38" s="1281"/>
      <c r="G38" s="1282"/>
      <c r="H38" s="1282"/>
      <c r="I38" s="1282"/>
      <c r="J38" s="1277"/>
      <c r="K38" s="389">
        <v>0.25</v>
      </c>
      <c r="L38" s="386" t="s">
        <v>23</v>
      </c>
      <c r="M38" s="387">
        <v>0</v>
      </c>
      <c r="N38" s="387">
        <v>0</v>
      </c>
      <c r="O38" s="387">
        <v>0</v>
      </c>
      <c r="P38" s="387">
        <v>0</v>
      </c>
      <c r="Q38" s="58">
        <f>+SUM(M38:M38)*K38</f>
        <v>0</v>
      </c>
      <c r="R38" s="58">
        <f t="shared" si="6"/>
        <v>0</v>
      </c>
      <c r="S38" s="58">
        <f t="shared" si="4"/>
        <v>0</v>
      </c>
      <c r="T38" s="58">
        <f t="shared" si="2"/>
        <v>0</v>
      </c>
      <c r="U38" s="6">
        <f t="shared" si="3"/>
        <v>0</v>
      </c>
      <c r="V38" s="1265"/>
      <c r="W38" s="1265"/>
      <c r="X38" s="1265"/>
      <c r="Y38" s="1265"/>
      <c r="Z38" s="1273"/>
      <c r="AA38" s="1273"/>
      <c r="AB38" s="1273"/>
      <c r="AC38" s="941"/>
    </row>
    <row r="39" spans="1:29" s="13" customFormat="1" ht="49.9" customHeight="1">
      <c r="A39" s="1305"/>
      <c r="B39" s="1306"/>
      <c r="C39" s="1270"/>
      <c r="D39" s="1253"/>
      <c r="E39" s="1020" t="s">
        <v>596</v>
      </c>
      <c r="F39" s="1280">
        <v>76</v>
      </c>
      <c r="G39" s="1020" t="s">
        <v>598</v>
      </c>
      <c r="H39" s="1020" t="s">
        <v>210</v>
      </c>
      <c r="I39" s="1020">
        <f>+MAX(V39:Y40)</f>
        <v>0</v>
      </c>
      <c r="J39" s="1283" t="s">
        <v>597</v>
      </c>
      <c r="K39" s="383">
        <v>1</v>
      </c>
      <c r="L39" s="377" t="s">
        <v>22</v>
      </c>
      <c r="M39" s="390">
        <v>0.25</v>
      </c>
      <c r="N39" s="390">
        <v>0.5</v>
      </c>
      <c r="O39" s="390">
        <v>0.75</v>
      </c>
      <c r="P39" s="390">
        <v>1</v>
      </c>
      <c r="Q39" s="179">
        <f>(SUM(M39:M39)*K39)</f>
        <v>0.25</v>
      </c>
      <c r="R39" s="6">
        <f t="shared" si="6"/>
        <v>0.5</v>
      </c>
      <c r="S39" s="6">
        <f t="shared" si="4"/>
        <v>0.75</v>
      </c>
      <c r="T39" s="6">
        <f t="shared" si="2"/>
        <v>1</v>
      </c>
      <c r="U39" s="6">
        <f t="shared" si="3"/>
        <v>1</v>
      </c>
      <c r="V39" s="1251">
        <f>+Q40</f>
        <v>0</v>
      </c>
      <c r="W39" s="1251">
        <f>+R40</f>
        <v>0</v>
      </c>
      <c r="X39" s="1251">
        <f>+S40</f>
        <v>0</v>
      </c>
      <c r="Y39" s="1251">
        <f>+T40</f>
        <v>0</v>
      </c>
      <c r="Z39" s="1273"/>
      <c r="AA39" s="1273"/>
      <c r="AB39" s="1273"/>
      <c r="AC39" s="941"/>
    </row>
    <row r="40" spans="1:29" s="13" customFormat="1" ht="57" customHeight="1">
      <c r="A40" s="1305"/>
      <c r="B40" s="1306"/>
      <c r="C40" s="1271"/>
      <c r="D40" s="1253"/>
      <c r="E40" s="1021"/>
      <c r="F40" s="1284"/>
      <c r="G40" s="1021"/>
      <c r="H40" s="1021"/>
      <c r="I40" s="1021"/>
      <c r="J40" s="1283"/>
      <c r="K40" s="391">
        <v>1</v>
      </c>
      <c r="L40" s="392" t="s">
        <v>23</v>
      </c>
      <c r="M40" s="393">
        <v>0</v>
      </c>
      <c r="N40" s="393">
        <v>0</v>
      </c>
      <c r="O40" s="393">
        <v>0</v>
      </c>
      <c r="P40" s="393">
        <v>0</v>
      </c>
      <c r="Q40" s="58">
        <f>+SUM(M40:M40)*K40</f>
        <v>0</v>
      </c>
      <c r="R40" s="58">
        <f t="shared" si="6"/>
        <v>0</v>
      </c>
      <c r="S40" s="58">
        <f t="shared" si="4"/>
        <v>0</v>
      </c>
      <c r="T40" s="58">
        <f t="shared" si="2"/>
        <v>0</v>
      </c>
      <c r="U40" s="6">
        <f t="shared" si="3"/>
        <v>0</v>
      </c>
      <c r="V40" s="1265"/>
      <c r="W40" s="1265"/>
      <c r="X40" s="1265"/>
      <c r="Y40" s="1265"/>
      <c r="Z40" s="1274"/>
      <c r="AA40" s="1274"/>
      <c r="AB40" s="1273"/>
      <c r="AC40" s="941"/>
    </row>
    <row r="41" spans="1:29" s="13" customFormat="1" ht="30" customHeight="1">
      <c r="A41" s="1305"/>
      <c r="B41" s="1306"/>
      <c r="C41" s="1266" t="s">
        <v>211</v>
      </c>
      <c r="D41" s="1253" t="s">
        <v>212</v>
      </c>
      <c r="E41" s="638" t="s">
        <v>213</v>
      </c>
      <c r="F41" s="688">
        <v>77</v>
      </c>
      <c r="G41" s="1267" t="s">
        <v>779</v>
      </c>
      <c r="H41" s="634" t="s">
        <v>780</v>
      </c>
      <c r="I41" s="1262">
        <v>0</v>
      </c>
      <c r="J41" s="1250" t="s">
        <v>781</v>
      </c>
      <c r="K41" s="205">
        <v>0.4</v>
      </c>
      <c r="L41" s="206" t="s">
        <v>22</v>
      </c>
      <c r="M41" s="6">
        <v>1</v>
      </c>
      <c r="N41" s="6">
        <v>1</v>
      </c>
      <c r="O41" s="6">
        <v>1</v>
      </c>
      <c r="P41" s="6">
        <v>1</v>
      </c>
      <c r="Q41" s="6">
        <f>(SUM(M41:M41)*K41)</f>
        <v>0.4</v>
      </c>
      <c r="R41" s="6">
        <f t="shared" si="6"/>
        <v>0.4</v>
      </c>
      <c r="S41" s="6">
        <f t="shared" si="4"/>
        <v>0.4</v>
      </c>
      <c r="T41" s="6">
        <f t="shared" si="2"/>
        <v>0.4</v>
      </c>
      <c r="U41" s="6">
        <f t="shared" si="3"/>
        <v>0.4</v>
      </c>
      <c r="V41" s="1251" t="e">
        <f>+Q42+Q44+#REF!</f>
        <v>#REF!</v>
      </c>
      <c r="W41" s="1251" t="e">
        <f>+R42+R44+#REF!</f>
        <v>#REF!</v>
      </c>
      <c r="X41" s="1251" t="e">
        <f>+S42+S44+#REF!</f>
        <v>#REF!</v>
      </c>
      <c r="Y41" s="1251" t="e">
        <f>+T42+T44+#REF!</f>
        <v>#REF!</v>
      </c>
      <c r="Z41" s="1263" t="s">
        <v>200</v>
      </c>
      <c r="AA41" s="664" t="s">
        <v>214</v>
      </c>
      <c r="AB41" s="1273"/>
      <c r="AC41" s="941"/>
    </row>
    <row r="42" spans="1:29" s="13" customFormat="1" ht="27" customHeight="1">
      <c r="A42" s="1305"/>
      <c r="B42" s="1306"/>
      <c r="C42" s="1266"/>
      <c r="D42" s="1253"/>
      <c r="E42" s="638"/>
      <c r="F42" s="689"/>
      <c r="G42" s="1268"/>
      <c r="H42" s="634"/>
      <c r="I42" s="634"/>
      <c r="J42" s="1250"/>
      <c r="K42" s="207">
        <v>0.4</v>
      </c>
      <c r="L42" s="208" t="s">
        <v>23</v>
      </c>
      <c r="M42" s="11">
        <v>0</v>
      </c>
      <c r="N42" s="11">
        <v>0</v>
      </c>
      <c r="O42" s="11">
        <v>0</v>
      </c>
      <c r="P42" s="11">
        <v>0</v>
      </c>
      <c r="Q42" s="58">
        <f>+SUM(M42:M42)*K42</f>
        <v>0</v>
      </c>
      <c r="R42" s="58">
        <f t="shared" si="6"/>
        <v>0</v>
      </c>
      <c r="S42" s="58">
        <f t="shared" si="4"/>
        <v>0</v>
      </c>
      <c r="T42" s="58">
        <f>+SUM(P42:P42)*K42</f>
        <v>0</v>
      </c>
      <c r="U42" s="6">
        <f t="shared" si="3"/>
        <v>0</v>
      </c>
      <c r="V42" s="1252"/>
      <c r="W42" s="1252"/>
      <c r="X42" s="1252"/>
      <c r="Y42" s="1252"/>
      <c r="Z42" s="1264"/>
      <c r="AA42" s="665"/>
      <c r="AB42" s="1273"/>
      <c r="AC42" s="941"/>
    </row>
    <row r="43" spans="1:29" s="13" customFormat="1" ht="33.6" customHeight="1">
      <c r="A43" s="1305"/>
      <c r="B43" s="1306"/>
      <c r="C43" s="1266"/>
      <c r="D43" s="1253"/>
      <c r="E43" s="638"/>
      <c r="F43" s="689"/>
      <c r="G43" s="1268"/>
      <c r="H43" s="634"/>
      <c r="I43" s="634"/>
      <c r="J43" s="1250" t="s">
        <v>782</v>
      </c>
      <c r="K43" s="205">
        <v>0.6</v>
      </c>
      <c r="L43" s="206" t="s">
        <v>22</v>
      </c>
      <c r="M43" s="6">
        <v>0.1</v>
      </c>
      <c r="N43" s="6">
        <v>0.4</v>
      </c>
      <c r="O43" s="6">
        <v>0.7</v>
      </c>
      <c r="P43" s="6">
        <v>1</v>
      </c>
      <c r="Q43" s="6">
        <f>(SUM(M43:M43)*K43)</f>
        <v>0.06</v>
      </c>
      <c r="R43" s="6">
        <f t="shared" si="6"/>
        <v>0.24</v>
      </c>
      <c r="S43" s="6">
        <f t="shared" si="4"/>
        <v>0.42</v>
      </c>
      <c r="T43" s="6">
        <f t="shared" si="2"/>
        <v>0.6</v>
      </c>
      <c r="U43" s="6">
        <f t="shared" si="3"/>
        <v>0.6</v>
      </c>
      <c r="V43" s="1252"/>
      <c r="W43" s="1252"/>
      <c r="X43" s="1252"/>
      <c r="Y43" s="1252"/>
      <c r="Z43" s="1264"/>
      <c r="AA43" s="665"/>
      <c r="AB43" s="1273"/>
      <c r="AC43" s="941"/>
    </row>
    <row r="44" spans="1:29" s="13" customFormat="1" ht="51.6" customHeight="1">
      <c r="A44" s="1305"/>
      <c r="B44" s="1306"/>
      <c r="C44" s="1266"/>
      <c r="D44" s="1253"/>
      <c r="E44" s="638"/>
      <c r="F44" s="689"/>
      <c r="G44" s="1268"/>
      <c r="H44" s="634"/>
      <c r="I44" s="634"/>
      <c r="J44" s="1250"/>
      <c r="K44" s="207">
        <v>0.6</v>
      </c>
      <c r="L44" s="208" t="s">
        <v>23</v>
      </c>
      <c r="M44" s="11">
        <v>0</v>
      </c>
      <c r="N44" s="11">
        <v>0</v>
      </c>
      <c r="O44" s="11">
        <v>0</v>
      </c>
      <c r="P44" s="11">
        <v>0</v>
      </c>
      <c r="Q44" s="58">
        <f>+SUM(M44:M44)*K44</f>
        <v>0</v>
      </c>
      <c r="R44" s="58">
        <f t="shared" si="6"/>
        <v>0</v>
      </c>
      <c r="S44" s="58">
        <f t="shared" si="4"/>
        <v>0</v>
      </c>
      <c r="T44" s="58">
        <f t="shared" si="2"/>
        <v>0</v>
      </c>
      <c r="U44" s="6">
        <f t="shared" si="3"/>
        <v>0</v>
      </c>
      <c r="V44" s="1252"/>
      <c r="W44" s="1252"/>
      <c r="X44" s="1252"/>
      <c r="Y44" s="1252"/>
      <c r="Z44" s="1264"/>
      <c r="AA44" s="665"/>
      <c r="AB44" s="1273"/>
      <c r="AC44" s="941"/>
    </row>
    <row r="45" spans="1:29" s="13" customFormat="1" ht="36.6" customHeight="1">
      <c r="A45" s="1305"/>
      <c r="B45" s="1306"/>
      <c r="C45" s="1266"/>
      <c r="D45" s="1259" t="s">
        <v>215</v>
      </c>
      <c r="E45" s="638" t="s">
        <v>783</v>
      </c>
      <c r="F45" s="688">
        <v>78</v>
      </c>
      <c r="G45" s="1260" t="s">
        <v>216</v>
      </c>
      <c r="H45" s="634" t="s">
        <v>784</v>
      </c>
      <c r="I45" s="1262">
        <f>+MAX(V45:Y48)</f>
        <v>0</v>
      </c>
      <c r="J45" s="1250" t="s">
        <v>785</v>
      </c>
      <c r="K45" s="205">
        <v>0.7</v>
      </c>
      <c r="L45" s="206" t="s">
        <v>22</v>
      </c>
      <c r="M45" s="6">
        <v>0.25</v>
      </c>
      <c r="N45" s="6">
        <v>0.5</v>
      </c>
      <c r="O45" s="6">
        <v>0.75</v>
      </c>
      <c r="P45" s="6">
        <v>1</v>
      </c>
      <c r="Q45" s="6">
        <f>(SUM(M45:M45)*K45)</f>
        <v>0.17499999999999999</v>
      </c>
      <c r="R45" s="6">
        <f t="shared" si="6"/>
        <v>0.35</v>
      </c>
      <c r="S45" s="6">
        <f t="shared" si="4"/>
        <v>0.52499999999999991</v>
      </c>
      <c r="T45" s="6">
        <f t="shared" si="2"/>
        <v>0.7</v>
      </c>
      <c r="U45" s="6">
        <f t="shared" si="3"/>
        <v>0.7</v>
      </c>
      <c r="V45" s="1251">
        <f>+Q46+Q48</f>
        <v>0</v>
      </c>
      <c r="W45" s="1251">
        <f>+R46+R48</f>
        <v>0</v>
      </c>
      <c r="X45" s="1251">
        <f>+S46+S48</f>
        <v>0</v>
      </c>
      <c r="Y45" s="1251">
        <f>+T46+T48</f>
        <v>0</v>
      </c>
      <c r="Z45" s="1264"/>
      <c r="AA45" s="664" t="s">
        <v>217</v>
      </c>
      <c r="AB45" s="1273"/>
      <c r="AC45" s="941"/>
    </row>
    <row r="46" spans="1:29" s="13" customFormat="1" ht="25.9" customHeight="1">
      <c r="A46" s="1305"/>
      <c r="B46" s="1306"/>
      <c r="C46" s="1266"/>
      <c r="D46" s="1259"/>
      <c r="E46" s="638"/>
      <c r="F46" s="689"/>
      <c r="G46" s="1261"/>
      <c r="H46" s="634"/>
      <c r="I46" s="634"/>
      <c r="J46" s="1250"/>
      <c r="K46" s="207">
        <v>0.7</v>
      </c>
      <c r="L46" s="208" t="s">
        <v>23</v>
      </c>
      <c r="M46" s="11">
        <v>0</v>
      </c>
      <c r="N46" s="11">
        <v>0</v>
      </c>
      <c r="O46" s="11">
        <v>0</v>
      </c>
      <c r="P46" s="11">
        <v>0</v>
      </c>
      <c r="Q46" s="58">
        <f>+SUM(M46:M46)*K46</f>
        <v>0</v>
      </c>
      <c r="R46" s="58">
        <f t="shared" si="6"/>
        <v>0</v>
      </c>
      <c r="S46" s="58">
        <f t="shared" si="4"/>
        <v>0</v>
      </c>
      <c r="T46" s="58">
        <f t="shared" si="2"/>
        <v>0</v>
      </c>
      <c r="U46" s="6">
        <f t="shared" si="3"/>
        <v>0</v>
      </c>
      <c r="V46" s="1252"/>
      <c r="W46" s="1252"/>
      <c r="X46" s="1252"/>
      <c r="Y46" s="1252"/>
      <c r="Z46" s="1264"/>
      <c r="AA46" s="665"/>
      <c r="AB46" s="1273"/>
      <c r="AC46" s="941"/>
    </row>
    <row r="47" spans="1:29" s="13" customFormat="1" ht="49.9" customHeight="1">
      <c r="A47" s="1305"/>
      <c r="B47" s="1306"/>
      <c r="C47" s="1266"/>
      <c r="D47" s="1259"/>
      <c r="E47" s="638"/>
      <c r="F47" s="689"/>
      <c r="G47" s="1261"/>
      <c r="H47" s="634"/>
      <c r="I47" s="634"/>
      <c r="J47" s="1250" t="s">
        <v>218</v>
      </c>
      <c r="K47" s="205">
        <v>0.3</v>
      </c>
      <c r="L47" s="206" t="s">
        <v>22</v>
      </c>
      <c r="M47" s="6">
        <v>0</v>
      </c>
      <c r="N47" s="6">
        <v>0</v>
      </c>
      <c r="O47" s="6">
        <v>0</v>
      </c>
      <c r="P47" s="6">
        <v>1</v>
      </c>
      <c r="Q47" s="6">
        <f>(SUM(M47:M47)*K47)</f>
        <v>0</v>
      </c>
      <c r="R47" s="6">
        <v>0</v>
      </c>
      <c r="S47" s="6">
        <f t="shared" si="4"/>
        <v>0</v>
      </c>
      <c r="T47" s="6">
        <f t="shared" si="2"/>
        <v>0.3</v>
      </c>
      <c r="U47" s="6">
        <f t="shared" si="3"/>
        <v>0.3</v>
      </c>
      <c r="V47" s="1252"/>
      <c r="W47" s="1252"/>
      <c r="X47" s="1252"/>
      <c r="Y47" s="1252"/>
      <c r="Z47" s="1264"/>
      <c r="AA47" s="665"/>
      <c r="AB47" s="1273"/>
      <c r="AC47" s="941"/>
    </row>
    <row r="48" spans="1:29" s="13" customFormat="1" ht="37.9" customHeight="1">
      <c r="A48" s="1305"/>
      <c r="B48" s="1306"/>
      <c r="C48" s="1266"/>
      <c r="D48" s="1259"/>
      <c r="E48" s="638"/>
      <c r="F48" s="689"/>
      <c r="G48" s="1261"/>
      <c r="H48" s="634"/>
      <c r="I48" s="634"/>
      <c r="J48" s="1250"/>
      <c r="K48" s="207">
        <v>0.3</v>
      </c>
      <c r="L48" s="208" t="s">
        <v>23</v>
      </c>
      <c r="M48" s="11">
        <v>0</v>
      </c>
      <c r="N48" s="11">
        <v>0</v>
      </c>
      <c r="O48" s="11">
        <v>0</v>
      </c>
      <c r="P48" s="11">
        <v>0</v>
      </c>
      <c r="Q48" s="58">
        <f>+SUM(M48:M48)*K48</f>
        <v>0</v>
      </c>
      <c r="R48" s="58">
        <f t="shared" ref="R48:R56" si="7">+SUM(N48:N48)*K48</f>
        <v>0</v>
      </c>
      <c r="S48" s="58">
        <f t="shared" si="4"/>
        <v>0</v>
      </c>
      <c r="T48" s="58">
        <f t="shared" si="2"/>
        <v>0</v>
      </c>
      <c r="U48" s="6">
        <f t="shared" si="3"/>
        <v>0</v>
      </c>
      <c r="V48" s="1265"/>
      <c r="W48" s="1265"/>
      <c r="X48" s="1265"/>
      <c r="Y48" s="1265"/>
      <c r="Z48" s="1264"/>
      <c r="AA48" s="666"/>
      <c r="AB48" s="1273"/>
      <c r="AC48" s="941"/>
    </row>
    <row r="49" spans="1:29" s="13" customFormat="1" ht="49.9" customHeight="1">
      <c r="A49" s="1305"/>
      <c r="B49" s="1306"/>
      <c r="C49" s="1266" t="s">
        <v>219</v>
      </c>
      <c r="D49" s="1253" t="s">
        <v>220</v>
      </c>
      <c r="E49" s="1040" t="s">
        <v>786</v>
      </c>
      <c r="F49" s="1314">
        <v>79</v>
      </c>
      <c r="G49" s="1316" t="s">
        <v>787</v>
      </c>
      <c r="H49" s="1040" t="s">
        <v>221</v>
      </c>
      <c r="I49" s="1318">
        <v>0</v>
      </c>
      <c r="J49" s="1250" t="s">
        <v>788</v>
      </c>
      <c r="K49" s="205">
        <v>0.4</v>
      </c>
      <c r="L49" s="206" t="s">
        <v>22</v>
      </c>
      <c r="M49" s="6">
        <v>0.5</v>
      </c>
      <c r="N49" s="6">
        <v>0.75</v>
      </c>
      <c r="O49" s="6">
        <v>1</v>
      </c>
      <c r="P49" s="6">
        <v>1</v>
      </c>
      <c r="Q49" s="6">
        <f>(SUM(M49:M49)*K49)</f>
        <v>0.2</v>
      </c>
      <c r="R49" s="6">
        <f t="shared" si="7"/>
        <v>0.30000000000000004</v>
      </c>
      <c r="S49" s="6">
        <f t="shared" si="4"/>
        <v>0.4</v>
      </c>
      <c r="T49" s="6">
        <f t="shared" si="2"/>
        <v>0.4</v>
      </c>
      <c r="U49" s="6">
        <f t="shared" si="3"/>
        <v>0.4</v>
      </c>
      <c r="V49" s="1251" t="e">
        <f>+Q50+Q52+#REF!</f>
        <v>#REF!</v>
      </c>
      <c r="W49" s="1251" t="e">
        <f>+R50+R52+#REF!</f>
        <v>#REF!</v>
      </c>
      <c r="X49" s="1251" t="e">
        <f>+S50+S52+#REF!</f>
        <v>#REF!</v>
      </c>
      <c r="Y49" s="1251" t="e">
        <f>+T50+T52+#REF!</f>
        <v>#REF!</v>
      </c>
      <c r="Z49" s="1264"/>
      <c r="AA49" s="664" t="s">
        <v>201</v>
      </c>
      <c r="AB49" s="1273"/>
      <c r="AC49" s="941"/>
    </row>
    <row r="50" spans="1:29" s="13" customFormat="1" ht="41.45" customHeight="1">
      <c r="A50" s="1305"/>
      <c r="B50" s="1306"/>
      <c r="C50" s="1266"/>
      <c r="D50" s="1253"/>
      <c r="E50" s="1040"/>
      <c r="F50" s="1315"/>
      <c r="G50" s="1317"/>
      <c r="H50" s="1040"/>
      <c r="I50" s="1040"/>
      <c r="J50" s="1250"/>
      <c r="K50" s="207">
        <v>0.4</v>
      </c>
      <c r="L50" s="208" t="s">
        <v>23</v>
      </c>
      <c r="M50" s="11">
        <v>0</v>
      </c>
      <c r="N50" s="11">
        <v>0</v>
      </c>
      <c r="O50" s="11">
        <v>0</v>
      </c>
      <c r="P50" s="11">
        <v>0</v>
      </c>
      <c r="Q50" s="58">
        <f>+SUM(M50:M50)*K50</f>
        <v>0</v>
      </c>
      <c r="R50" s="58">
        <f t="shared" si="7"/>
        <v>0</v>
      </c>
      <c r="S50" s="58">
        <f t="shared" si="4"/>
        <v>0</v>
      </c>
      <c r="T50" s="58">
        <f t="shared" si="2"/>
        <v>0</v>
      </c>
      <c r="U50" s="6">
        <f t="shared" si="3"/>
        <v>0</v>
      </c>
      <c r="V50" s="1252"/>
      <c r="W50" s="1252"/>
      <c r="X50" s="1252"/>
      <c r="Y50" s="1252"/>
      <c r="Z50" s="1264"/>
      <c r="AA50" s="665"/>
      <c r="AB50" s="1273"/>
      <c r="AC50" s="941"/>
    </row>
    <row r="51" spans="1:29" s="13" customFormat="1" ht="43.9" customHeight="1">
      <c r="A51" s="1305"/>
      <c r="B51" s="1306"/>
      <c r="C51" s="1266"/>
      <c r="D51" s="1253"/>
      <c r="E51" s="1040"/>
      <c r="F51" s="1315"/>
      <c r="G51" s="1317"/>
      <c r="H51" s="1040"/>
      <c r="I51" s="1040"/>
      <c r="J51" s="1250" t="s">
        <v>789</v>
      </c>
      <c r="K51" s="205">
        <v>0.6</v>
      </c>
      <c r="L51" s="206" t="s">
        <v>22</v>
      </c>
      <c r="M51" s="6">
        <v>0</v>
      </c>
      <c r="N51" s="6">
        <v>0.5</v>
      </c>
      <c r="O51" s="6">
        <v>0.75</v>
      </c>
      <c r="P51" s="6">
        <v>1</v>
      </c>
      <c r="Q51" s="6">
        <f>(SUM(M51:M51)*K51)</f>
        <v>0</v>
      </c>
      <c r="R51" s="6">
        <f t="shared" si="7"/>
        <v>0.3</v>
      </c>
      <c r="S51" s="6">
        <f t="shared" si="4"/>
        <v>0.44999999999999996</v>
      </c>
      <c r="T51" s="6">
        <f t="shared" si="2"/>
        <v>0.6</v>
      </c>
      <c r="U51" s="6">
        <f t="shared" si="3"/>
        <v>0.6</v>
      </c>
      <c r="V51" s="1252"/>
      <c r="W51" s="1252"/>
      <c r="X51" s="1252"/>
      <c r="Y51" s="1252"/>
      <c r="Z51" s="1264"/>
      <c r="AA51" s="665"/>
      <c r="AB51" s="1273"/>
      <c r="AC51" s="941"/>
    </row>
    <row r="52" spans="1:29" s="13" customFormat="1" ht="76.5" customHeight="1">
      <c r="A52" s="1305"/>
      <c r="B52" s="1306"/>
      <c r="C52" s="1266"/>
      <c r="D52" s="1253"/>
      <c r="E52" s="1040"/>
      <c r="F52" s="1315"/>
      <c r="G52" s="1317"/>
      <c r="H52" s="1040"/>
      <c r="I52" s="1040"/>
      <c r="J52" s="1250"/>
      <c r="K52" s="207">
        <v>0.6</v>
      </c>
      <c r="L52" s="208" t="s">
        <v>23</v>
      </c>
      <c r="M52" s="11">
        <v>0</v>
      </c>
      <c r="N52" s="11">
        <v>0</v>
      </c>
      <c r="O52" s="11">
        <v>0</v>
      </c>
      <c r="P52" s="11">
        <v>0</v>
      </c>
      <c r="Q52" s="58">
        <f>+SUM(M52:M52)*K52</f>
        <v>0</v>
      </c>
      <c r="R52" s="58">
        <f t="shared" si="7"/>
        <v>0</v>
      </c>
      <c r="S52" s="58">
        <f t="shared" si="4"/>
        <v>0</v>
      </c>
      <c r="T52" s="58">
        <f t="shared" si="2"/>
        <v>0</v>
      </c>
      <c r="U52" s="6">
        <f t="shared" si="3"/>
        <v>0</v>
      </c>
      <c r="V52" s="1252"/>
      <c r="W52" s="1252"/>
      <c r="X52" s="1252"/>
      <c r="Y52" s="1252"/>
      <c r="Z52" s="1264"/>
      <c r="AA52" s="665"/>
      <c r="AB52" s="1273"/>
      <c r="AC52" s="941"/>
    </row>
    <row r="53" spans="1:29" s="13" customFormat="1" ht="43.9" customHeight="1">
      <c r="A53" s="1305"/>
      <c r="B53" s="1306"/>
      <c r="C53" s="1266" t="s">
        <v>222</v>
      </c>
      <c r="D53" s="1253" t="s">
        <v>223</v>
      </c>
      <c r="E53" s="1254" t="s">
        <v>790</v>
      </c>
      <c r="F53" s="1255">
        <v>80</v>
      </c>
      <c r="G53" s="1257" t="s">
        <v>791</v>
      </c>
      <c r="H53" s="1249" t="s">
        <v>792</v>
      </c>
      <c r="I53" s="1249">
        <v>0</v>
      </c>
      <c r="J53" s="1250" t="s">
        <v>793</v>
      </c>
      <c r="K53" s="205">
        <v>0.3</v>
      </c>
      <c r="L53" s="206" t="s">
        <v>22</v>
      </c>
      <c r="M53" s="6">
        <v>0.35</v>
      </c>
      <c r="N53" s="6">
        <v>0.7</v>
      </c>
      <c r="O53" s="6">
        <v>1</v>
      </c>
      <c r="P53" s="6">
        <v>1</v>
      </c>
      <c r="Q53" s="6">
        <f>(SUM(M53:M53)*K53)</f>
        <v>0.105</v>
      </c>
      <c r="R53" s="6">
        <f t="shared" si="7"/>
        <v>0.21</v>
      </c>
      <c r="S53" s="6">
        <f t="shared" si="4"/>
        <v>0.3</v>
      </c>
      <c r="T53" s="6">
        <f t="shared" si="2"/>
        <v>0.3</v>
      </c>
      <c r="U53" s="6">
        <f t="shared" si="3"/>
        <v>0.3</v>
      </c>
      <c r="V53" s="1251" t="e">
        <f>+Q54+Q56+#REF!</f>
        <v>#REF!</v>
      </c>
      <c r="W53" s="1251" t="e">
        <f>+R54+R56+#REF!</f>
        <v>#REF!</v>
      </c>
      <c r="X53" s="1251" t="e">
        <f>+S54+S56+#REF!</f>
        <v>#REF!</v>
      </c>
      <c r="Y53" s="1251" t="e">
        <f>+T54+T56+#REF!</f>
        <v>#REF!</v>
      </c>
      <c r="Z53" s="1264"/>
      <c r="AA53" s="665"/>
      <c r="AB53" s="1273"/>
      <c r="AC53" s="941"/>
    </row>
    <row r="54" spans="1:29" s="13" customFormat="1" ht="56.45" customHeight="1">
      <c r="A54" s="1305"/>
      <c r="B54" s="1306"/>
      <c r="C54" s="1266"/>
      <c r="D54" s="1253"/>
      <c r="E54" s="1254"/>
      <c r="F54" s="1256"/>
      <c r="G54" s="1258"/>
      <c r="H54" s="1249"/>
      <c r="I54" s="1249"/>
      <c r="J54" s="1250"/>
      <c r="K54" s="207">
        <v>0.3</v>
      </c>
      <c r="L54" s="208" t="s">
        <v>23</v>
      </c>
      <c r="M54" s="11">
        <v>0</v>
      </c>
      <c r="N54" s="11">
        <v>0</v>
      </c>
      <c r="O54" s="11">
        <v>0</v>
      </c>
      <c r="P54" s="11">
        <v>0</v>
      </c>
      <c r="Q54" s="58">
        <f>+SUM(M54:M54)*K54</f>
        <v>0</v>
      </c>
      <c r="R54" s="58">
        <f t="shared" si="7"/>
        <v>0</v>
      </c>
      <c r="S54" s="58">
        <f t="shared" si="4"/>
        <v>0</v>
      </c>
      <c r="T54" s="58">
        <f t="shared" si="2"/>
        <v>0</v>
      </c>
      <c r="U54" s="6">
        <f t="shared" si="3"/>
        <v>0</v>
      </c>
      <c r="V54" s="1252"/>
      <c r="W54" s="1252"/>
      <c r="X54" s="1252"/>
      <c r="Y54" s="1252"/>
      <c r="Z54" s="1264"/>
      <c r="AA54" s="665"/>
      <c r="AB54" s="1273"/>
      <c r="AC54" s="941"/>
    </row>
    <row r="55" spans="1:29" s="13" customFormat="1" ht="34.9" customHeight="1">
      <c r="A55" s="1305"/>
      <c r="B55" s="1306"/>
      <c r="C55" s="1266"/>
      <c r="D55" s="1253"/>
      <c r="E55" s="1254"/>
      <c r="F55" s="1256"/>
      <c r="G55" s="1258"/>
      <c r="H55" s="1249"/>
      <c r="I55" s="1249"/>
      <c r="J55" s="1250" t="s">
        <v>794</v>
      </c>
      <c r="K55" s="205">
        <v>0.3</v>
      </c>
      <c r="L55" s="206" t="s">
        <v>22</v>
      </c>
      <c r="M55" s="6">
        <v>0</v>
      </c>
      <c r="N55" s="6">
        <v>0.3</v>
      </c>
      <c r="O55" s="6">
        <v>0.6</v>
      </c>
      <c r="P55" s="6">
        <v>1</v>
      </c>
      <c r="Q55" s="6">
        <f>(SUM(M55:M55)*K55)</f>
        <v>0</v>
      </c>
      <c r="R55" s="6">
        <f t="shared" si="7"/>
        <v>0.09</v>
      </c>
      <c r="S55" s="6">
        <f t="shared" si="4"/>
        <v>0.18</v>
      </c>
      <c r="T55" s="6">
        <v>0.3</v>
      </c>
      <c r="U55" s="6">
        <f t="shared" si="3"/>
        <v>0.3</v>
      </c>
      <c r="V55" s="1252"/>
      <c r="W55" s="1252"/>
      <c r="X55" s="1252"/>
      <c r="Y55" s="1252"/>
      <c r="Z55" s="1264"/>
      <c r="AA55" s="665"/>
      <c r="AB55" s="1273"/>
      <c r="AC55" s="941"/>
    </row>
    <row r="56" spans="1:29" s="13" customFormat="1" ht="49.9" customHeight="1" thickBot="1">
      <c r="A56" s="1305"/>
      <c r="B56" s="1306"/>
      <c r="C56" s="1266"/>
      <c r="D56" s="1253"/>
      <c r="E56" s="1254"/>
      <c r="F56" s="1256"/>
      <c r="G56" s="1258"/>
      <c r="H56" s="1249"/>
      <c r="I56" s="1249"/>
      <c r="J56" s="1250"/>
      <c r="K56" s="207">
        <v>0.3</v>
      </c>
      <c r="L56" s="208" t="s">
        <v>23</v>
      </c>
      <c r="M56" s="11">
        <v>0</v>
      </c>
      <c r="N56" s="11">
        <v>0</v>
      </c>
      <c r="O56" s="11">
        <v>0</v>
      </c>
      <c r="P56" s="11">
        <v>0</v>
      </c>
      <c r="Q56" s="58">
        <f>+SUM(M56:M56)*K56</f>
        <v>0</v>
      </c>
      <c r="R56" s="58">
        <f t="shared" si="7"/>
        <v>0</v>
      </c>
      <c r="S56" s="58">
        <f>+SUM(O56:O56)*K56</f>
        <v>0</v>
      </c>
      <c r="T56" s="58">
        <v>0</v>
      </c>
      <c r="U56" s="6">
        <f t="shared" si="3"/>
        <v>0</v>
      </c>
      <c r="V56" s="1252"/>
      <c r="W56" s="1252"/>
      <c r="X56" s="1252"/>
      <c r="Y56" s="1252"/>
      <c r="Z56" s="1264"/>
      <c r="AA56" s="665"/>
      <c r="AB56" s="1273"/>
      <c r="AC56" s="941"/>
    </row>
    <row r="57" spans="1:29" s="13" customFormat="1" ht="15">
      <c r="A57" s="1"/>
      <c r="B57" s="2"/>
      <c r="C57" s="2"/>
      <c r="D57" s="2"/>
      <c r="E57" s="3"/>
      <c r="F57" s="3"/>
      <c r="G57" s="3"/>
      <c r="H57" s="210"/>
      <c r="I57" s="210"/>
      <c r="J57" s="211"/>
      <c r="K57" s="212"/>
      <c r="L57" s="212"/>
      <c r="M57" s="3"/>
      <c r="N57" s="2"/>
      <c r="O57" s="2"/>
      <c r="P57" s="2"/>
      <c r="Q57" s="213">
        <v>0</v>
      </c>
      <c r="R57" s="214">
        <v>0</v>
      </c>
      <c r="S57" s="214">
        <v>0</v>
      </c>
      <c r="T57" s="214">
        <v>0</v>
      </c>
      <c r="U57" s="215">
        <v>0</v>
      </c>
      <c r="V57" s="216"/>
      <c r="W57" s="52"/>
      <c r="X57" s="52"/>
      <c r="Y57" s="52"/>
      <c r="Z57" s="52"/>
    </row>
    <row r="58" spans="1:29" s="13" customFormat="1" thickBot="1">
      <c r="A58" s="1"/>
      <c r="B58" s="2"/>
      <c r="C58" s="2"/>
      <c r="D58" s="2"/>
      <c r="E58" s="3"/>
      <c r="F58" s="3"/>
      <c r="G58" s="3"/>
      <c r="H58" s="210"/>
      <c r="I58" s="210"/>
      <c r="J58" s="211"/>
      <c r="K58" s="212"/>
      <c r="L58" s="212"/>
      <c r="M58" s="3"/>
      <c r="N58" s="2"/>
      <c r="O58" s="2"/>
      <c r="P58" s="2"/>
      <c r="Q58" s="217">
        <f>+((SUMIF($L$3:$L$56,"E",Q$3:Q$56)))/10</f>
        <v>0</v>
      </c>
      <c r="R58" s="218">
        <f>+((SUMIF($L$3:$L$56,"E",R$3:R$56)))/10</f>
        <v>0</v>
      </c>
      <c r="S58" s="218">
        <f>+((SUMIF($L$3:$L$56,"E",S$3:S$56)))/10</f>
        <v>0</v>
      </c>
      <c r="T58" s="218">
        <f>+((SUMIF($L$3:$L$56,"E",T$3:T$56)))/10</f>
        <v>0</v>
      </c>
      <c r="U58" s="219">
        <f>+((SUMIF($L$3:$L$56,"E",U$3:U$56)))/10</f>
        <v>0</v>
      </c>
      <c r="V58" s="220"/>
      <c r="W58" s="52"/>
      <c r="X58" s="52"/>
      <c r="Y58" s="52"/>
      <c r="Z58" s="52"/>
    </row>
    <row r="59" spans="1:29" s="13" customFormat="1" thickBot="1">
      <c r="A59" s="1"/>
      <c r="B59" s="2"/>
      <c r="C59" s="2"/>
      <c r="D59" s="2"/>
      <c r="E59" s="3"/>
      <c r="F59" s="3"/>
      <c r="G59" s="3"/>
      <c r="H59" s="210"/>
      <c r="I59" s="210"/>
      <c r="J59" s="211"/>
      <c r="K59" s="212"/>
      <c r="L59" s="212"/>
      <c r="M59" s="3"/>
      <c r="N59" s="2"/>
      <c r="O59" s="2"/>
      <c r="P59" s="2"/>
      <c r="Q59" s="2"/>
      <c r="R59" s="221"/>
      <c r="S59" s="221"/>
      <c r="T59" s="221"/>
      <c r="U59" s="221"/>
      <c r="V59" s="222"/>
      <c r="W59" s="52"/>
      <c r="X59" s="52"/>
      <c r="Y59" s="52"/>
      <c r="Z59" s="52"/>
    </row>
    <row r="60" spans="1:29" s="13" customFormat="1" thickBot="1">
      <c r="A60" s="1"/>
      <c r="B60" s="2"/>
      <c r="C60" s="2"/>
      <c r="D60" s="2"/>
      <c r="E60" s="3"/>
      <c r="F60" s="3"/>
      <c r="G60" s="3"/>
      <c r="H60" s="210"/>
      <c r="I60" s="210"/>
      <c r="J60" s="211"/>
      <c r="K60" s="212"/>
      <c r="L60" s="212"/>
      <c r="M60" s="3"/>
      <c r="N60" s="2"/>
      <c r="O60" s="2"/>
      <c r="P60" s="2"/>
      <c r="Q60" s="661" t="s">
        <v>113</v>
      </c>
      <c r="R60" s="662"/>
      <c r="S60" s="662"/>
      <c r="T60" s="662"/>
      <c r="U60" s="663"/>
      <c r="V60" s="223"/>
      <c r="W60" s="52"/>
      <c r="X60" s="52"/>
      <c r="Y60" s="52"/>
      <c r="Z60" s="52"/>
    </row>
    <row r="61" spans="1:29" s="13" customFormat="1" thickBot="1">
      <c r="A61" s="1"/>
      <c r="B61" s="2"/>
      <c r="C61" s="2"/>
      <c r="D61" s="2"/>
      <c r="E61" s="3"/>
      <c r="F61" s="3"/>
      <c r="G61" s="3"/>
      <c r="H61" s="210"/>
      <c r="I61" s="210"/>
      <c r="J61" s="211"/>
      <c r="K61" s="212"/>
      <c r="L61" s="212"/>
      <c r="M61" s="3"/>
      <c r="N61" s="2"/>
      <c r="O61" s="2"/>
      <c r="P61" s="2"/>
      <c r="Q61" s="165">
        <v>0</v>
      </c>
      <c r="R61" s="165">
        <v>0</v>
      </c>
      <c r="S61" s="165">
        <v>0</v>
      </c>
      <c r="T61" s="165">
        <v>0</v>
      </c>
      <c r="U61" s="165">
        <v>0</v>
      </c>
      <c r="V61" s="220"/>
      <c r="W61" s="52"/>
      <c r="X61" s="52"/>
      <c r="Y61" s="52"/>
      <c r="Z61" s="52"/>
    </row>
    <row r="62" spans="1:29" s="13" customFormat="1" thickBot="1">
      <c r="A62" s="1"/>
      <c r="B62" s="2"/>
      <c r="C62" s="2"/>
      <c r="D62" s="2"/>
      <c r="E62" s="3"/>
      <c r="F62" s="3"/>
      <c r="G62" s="3"/>
      <c r="H62" s="210"/>
      <c r="I62" s="210"/>
      <c r="J62" s="211"/>
      <c r="K62" s="212"/>
      <c r="L62" s="212"/>
      <c r="M62" s="3"/>
      <c r="N62" s="2"/>
      <c r="O62" s="2"/>
      <c r="P62" s="2"/>
      <c r="Q62" s="108">
        <v>0</v>
      </c>
      <c r="R62" s="108">
        <v>0</v>
      </c>
      <c r="S62" s="108">
        <v>0</v>
      </c>
      <c r="T62" s="109">
        <v>0</v>
      </c>
      <c r="U62" s="110">
        <v>0</v>
      </c>
      <c r="V62" s="224"/>
      <c r="W62" s="52"/>
      <c r="X62" s="52"/>
      <c r="Y62" s="52"/>
      <c r="Z62" s="52"/>
    </row>
    <row r="63" spans="1:29" s="13" customFormat="1">
      <c r="A63" s="7"/>
      <c r="B63" s="8"/>
      <c r="C63" s="8"/>
      <c r="D63" s="8"/>
      <c r="E63" s="9"/>
      <c r="F63" s="9"/>
      <c r="G63" s="9"/>
      <c r="H63" s="225"/>
      <c r="I63" s="225"/>
      <c r="J63" s="226"/>
      <c r="K63" s="227"/>
      <c r="L63" s="227"/>
      <c r="M63" s="9"/>
      <c r="N63" s="8"/>
      <c r="O63" s="8"/>
      <c r="P63" s="8"/>
      <c r="Q63" s="8"/>
      <c r="R63" s="51"/>
      <c r="S63" s="51"/>
      <c r="T63" s="51"/>
      <c r="U63" s="51"/>
      <c r="V63" s="52"/>
      <c r="W63" s="52"/>
      <c r="X63" s="52"/>
      <c r="Y63" s="52"/>
      <c r="Z63" s="52"/>
    </row>
    <row r="64" spans="1:29" s="13" customFormat="1" ht="26.25" customHeight="1">
      <c r="A64" s="7"/>
      <c r="B64" s="8"/>
      <c r="C64" s="8"/>
      <c r="D64" s="8"/>
      <c r="E64" s="9"/>
      <c r="F64" s="9"/>
      <c r="G64" s="9"/>
      <c r="H64" s="225"/>
      <c r="I64" s="225"/>
      <c r="J64" s="226"/>
      <c r="K64" s="227"/>
      <c r="L64" s="227"/>
      <c r="M64" s="9"/>
      <c r="N64" s="8"/>
      <c r="O64" s="8"/>
      <c r="P64" s="8"/>
      <c r="Q64" s="8"/>
      <c r="R64" s="51"/>
      <c r="S64" s="51"/>
      <c r="T64" s="51"/>
      <c r="U64" s="51"/>
      <c r="V64" s="52"/>
      <c r="W64" s="52"/>
      <c r="X64" s="52"/>
      <c r="Y64" s="52"/>
      <c r="Z64" s="52"/>
    </row>
    <row r="65" spans="1:26" s="13" customFormat="1">
      <c r="A65" s="7"/>
      <c r="B65" s="8"/>
      <c r="C65" s="8"/>
      <c r="D65" s="8"/>
      <c r="E65" s="9"/>
      <c r="F65" s="9"/>
      <c r="G65" s="9"/>
      <c r="H65" s="225"/>
      <c r="I65" s="225"/>
      <c r="J65" s="226"/>
      <c r="K65" s="227"/>
      <c r="L65" s="227"/>
      <c r="M65" s="9"/>
      <c r="N65" s="8"/>
      <c r="O65" s="8"/>
      <c r="P65" s="8"/>
      <c r="Q65" s="8"/>
      <c r="R65" s="51"/>
      <c r="S65" s="51"/>
      <c r="T65" s="51"/>
      <c r="U65" s="51"/>
      <c r="V65" s="52"/>
      <c r="W65" s="52"/>
      <c r="X65" s="52"/>
      <c r="Y65" s="52"/>
      <c r="Z65" s="52"/>
    </row>
    <row r="66" spans="1:26" s="13" customFormat="1">
      <c r="A66" s="7"/>
      <c r="B66" s="8"/>
      <c r="C66" s="8"/>
      <c r="D66" s="8"/>
      <c r="E66" s="9"/>
      <c r="F66" s="9"/>
      <c r="G66" s="9"/>
      <c r="H66" s="225"/>
      <c r="I66" s="225"/>
      <c r="J66" s="226"/>
      <c r="K66" s="227"/>
      <c r="L66" s="227"/>
      <c r="M66" s="9"/>
      <c r="N66" s="8"/>
      <c r="O66" s="8"/>
      <c r="P66" s="8"/>
      <c r="Q66" s="8"/>
      <c r="R66" s="51"/>
      <c r="S66" s="51"/>
      <c r="T66" s="51"/>
      <c r="U66" s="51"/>
      <c r="V66" s="52"/>
      <c r="W66" s="52"/>
      <c r="X66" s="52"/>
      <c r="Y66" s="52"/>
      <c r="Z66" s="52"/>
    </row>
    <row r="67" spans="1:26" s="13" customFormat="1">
      <c r="A67" s="7"/>
      <c r="B67" s="8"/>
      <c r="C67" s="8"/>
      <c r="D67" s="8"/>
      <c r="E67" s="9"/>
      <c r="F67" s="9"/>
      <c r="G67" s="9"/>
      <c r="H67" s="225"/>
      <c r="I67" s="225"/>
      <c r="J67" s="226"/>
      <c r="K67" s="227"/>
      <c r="L67" s="227"/>
      <c r="M67" s="9"/>
      <c r="N67" s="8"/>
      <c r="O67" s="8"/>
      <c r="P67" s="8"/>
      <c r="Q67" s="8"/>
      <c r="R67" s="51"/>
      <c r="S67" s="51"/>
      <c r="T67" s="51"/>
      <c r="U67" s="51"/>
      <c r="V67" s="52"/>
      <c r="W67" s="52"/>
      <c r="X67" s="52"/>
      <c r="Y67" s="52"/>
      <c r="Z67" s="52"/>
    </row>
    <row r="68" spans="1:26" s="13" customFormat="1">
      <c r="A68" s="7"/>
      <c r="B68" s="8"/>
      <c r="C68" s="8"/>
      <c r="D68" s="8"/>
      <c r="E68" s="9"/>
      <c r="F68" s="9"/>
      <c r="G68" s="9"/>
      <c r="H68" s="225"/>
      <c r="I68" s="225"/>
      <c r="J68" s="226"/>
      <c r="K68" s="227"/>
      <c r="L68" s="227"/>
      <c r="M68" s="9"/>
      <c r="N68" s="8"/>
      <c r="O68" s="8"/>
      <c r="P68" s="8"/>
      <c r="Q68" s="8"/>
      <c r="R68" s="51"/>
      <c r="S68" s="51"/>
      <c r="T68" s="51"/>
      <c r="U68" s="51"/>
      <c r="V68" s="52"/>
      <c r="W68" s="52"/>
      <c r="X68" s="52"/>
      <c r="Y68" s="52"/>
      <c r="Z68" s="52"/>
    </row>
    <row r="69" spans="1:26" s="13" customFormat="1">
      <c r="A69" s="7"/>
      <c r="B69" s="8"/>
      <c r="C69" s="8"/>
      <c r="D69" s="8"/>
      <c r="E69" s="9"/>
      <c r="F69" s="9"/>
      <c r="G69" s="9"/>
      <c r="H69" s="225"/>
      <c r="I69" s="225"/>
      <c r="J69" s="226"/>
      <c r="K69" s="227"/>
      <c r="L69" s="227"/>
      <c r="M69" s="9"/>
      <c r="N69" s="8"/>
      <c r="O69" s="8"/>
      <c r="P69" s="8"/>
      <c r="Q69" s="8"/>
      <c r="R69" s="51"/>
      <c r="S69" s="51"/>
      <c r="T69" s="51"/>
      <c r="U69" s="51"/>
      <c r="V69" s="52"/>
      <c r="W69" s="52"/>
      <c r="X69" s="52"/>
      <c r="Y69" s="52"/>
      <c r="Z69" s="52"/>
    </row>
    <row r="70" spans="1:26" s="13" customFormat="1">
      <c r="A70" s="7"/>
      <c r="B70" s="8"/>
      <c r="C70" s="8"/>
      <c r="D70" s="8"/>
      <c r="E70" s="9"/>
      <c r="F70" s="9"/>
      <c r="G70" s="9"/>
      <c r="H70" s="225"/>
      <c r="I70" s="225"/>
      <c r="J70" s="226"/>
      <c r="K70" s="227"/>
      <c r="L70" s="227"/>
      <c r="M70" s="9"/>
      <c r="N70" s="8"/>
      <c r="O70" s="8"/>
      <c r="P70" s="8"/>
      <c r="Q70" s="8"/>
      <c r="R70" s="51"/>
      <c r="S70" s="51"/>
      <c r="T70" s="51"/>
      <c r="U70" s="51"/>
      <c r="V70" s="52"/>
      <c r="W70" s="52"/>
      <c r="X70" s="52"/>
      <c r="Y70" s="52"/>
      <c r="Z70" s="52"/>
    </row>
    <row r="71" spans="1:26" s="13" customFormat="1">
      <c r="A71" s="7"/>
      <c r="B71" s="8"/>
      <c r="C71" s="8"/>
      <c r="D71" s="8"/>
      <c r="E71" s="9"/>
      <c r="F71" s="9"/>
      <c r="G71" s="9"/>
      <c r="H71" s="225"/>
      <c r="I71" s="225"/>
      <c r="J71" s="226"/>
      <c r="K71" s="227"/>
      <c r="L71" s="227"/>
      <c r="M71" s="9"/>
      <c r="N71" s="8"/>
      <c r="O71" s="8"/>
      <c r="P71" s="8"/>
      <c r="Q71" s="8"/>
      <c r="R71" s="51"/>
      <c r="S71" s="51"/>
      <c r="T71" s="51"/>
      <c r="U71" s="51"/>
      <c r="V71" s="52"/>
      <c r="W71" s="52"/>
      <c r="X71" s="52"/>
      <c r="Y71" s="52"/>
      <c r="Z71" s="52"/>
    </row>
    <row r="72" spans="1:26" s="13" customFormat="1">
      <c r="A72" s="7"/>
      <c r="B72" s="8"/>
      <c r="C72" s="8"/>
      <c r="D72" s="8"/>
      <c r="E72" s="9"/>
      <c r="F72" s="9"/>
      <c r="G72" s="9"/>
      <c r="H72" s="225"/>
      <c r="I72" s="225"/>
      <c r="J72" s="226"/>
      <c r="K72" s="227"/>
      <c r="L72" s="227"/>
      <c r="M72" s="9"/>
      <c r="N72" s="8"/>
      <c r="O72" s="8"/>
      <c r="P72" s="8"/>
      <c r="Q72" s="8"/>
      <c r="R72" s="51"/>
      <c r="S72" s="51"/>
      <c r="T72" s="51"/>
      <c r="U72" s="51"/>
      <c r="V72" s="52"/>
      <c r="W72" s="52"/>
      <c r="X72" s="52"/>
      <c r="Y72" s="52"/>
      <c r="Z72" s="52"/>
    </row>
    <row r="73" spans="1:26" s="13" customFormat="1">
      <c r="A73" s="7"/>
      <c r="B73" s="8"/>
      <c r="C73" s="8"/>
      <c r="D73" s="8"/>
      <c r="E73" s="9"/>
      <c r="F73" s="9"/>
      <c r="G73" s="9"/>
      <c r="H73" s="225"/>
      <c r="I73" s="225"/>
      <c r="J73" s="226"/>
      <c r="K73" s="227"/>
      <c r="L73" s="227"/>
      <c r="M73" s="9"/>
      <c r="N73" s="8"/>
      <c r="O73" s="8"/>
      <c r="P73" s="8"/>
      <c r="Q73" s="8"/>
      <c r="R73" s="51"/>
      <c r="S73" s="51"/>
      <c r="T73" s="51"/>
      <c r="U73" s="51"/>
      <c r="V73" s="52"/>
      <c r="W73" s="52"/>
      <c r="X73" s="52"/>
      <c r="Y73" s="52"/>
      <c r="Z73" s="52"/>
    </row>
    <row r="74" spans="1:26" s="13" customFormat="1">
      <c r="A74" s="7"/>
      <c r="B74" s="8"/>
      <c r="C74" s="8"/>
      <c r="D74" s="8"/>
      <c r="E74" s="9"/>
      <c r="F74" s="9"/>
      <c r="G74" s="9"/>
      <c r="H74" s="225"/>
      <c r="I74" s="225"/>
      <c r="J74" s="226"/>
      <c r="K74" s="227"/>
      <c r="L74" s="227"/>
      <c r="M74" s="9"/>
      <c r="N74" s="8"/>
      <c r="O74" s="8"/>
      <c r="P74" s="8"/>
      <c r="Q74" s="8"/>
      <c r="R74" s="51"/>
      <c r="S74" s="51"/>
      <c r="T74" s="51"/>
      <c r="U74" s="51"/>
      <c r="V74" s="52"/>
      <c r="W74" s="52"/>
      <c r="X74" s="52"/>
      <c r="Y74" s="52"/>
      <c r="Z74" s="52"/>
    </row>
    <row r="75" spans="1:26" s="13" customFormat="1">
      <c r="A75" s="7"/>
      <c r="B75" s="8"/>
      <c r="C75" s="8"/>
      <c r="D75" s="8"/>
      <c r="E75" s="9"/>
      <c r="F75" s="9"/>
      <c r="G75" s="9"/>
      <c r="H75" s="225"/>
      <c r="I75" s="225"/>
      <c r="J75" s="226"/>
      <c r="K75" s="227"/>
      <c r="L75" s="227"/>
      <c r="M75" s="9"/>
      <c r="N75" s="8"/>
      <c r="O75" s="8"/>
      <c r="P75" s="8"/>
      <c r="Q75" s="8"/>
      <c r="R75" s="51"/>
      <c r="S75" s="51"/>
      <c r="T75" s="51"/>
      <c r="U75" s="51"/>
      <c r="V75" s="52"/>
      <c r="W75" s="52"/>
      <c r="X75" s="52"/>
      <c r="Y75" s="52"/>
      <c r="Z75" s="52"/>
    </row>
    <row r="76" spans="1:26" s="13" customFormat="1">
      <c r="A76" s="7"/>
      <c r="B76" s="8"/>
      <c r="C76" s="8"/>
      <c r="D76" s="8"/>
      <c r="E76" s="9"/>
      <c r="F76" s="9"/>
      <c r="G76" s="9"/>
      <c r="H76" s="225"/>
      <c r="I76" s="225"/>
      <c r="J76" s="226"/>
      <c r="K76" s="227"/>
      <c r="L76" s="227"/>
      <c r="M76" s="9"/>
      <c r="N76" s="8"/>
      <c r="O76" s="8"/>
      <c r="P76" s="8"/>
      <c r="Q76" s="8"/>
      <c r="R76" s="51"/>
      <c r="S76" s="51"/>
      <c r="T76" s="51"/>
      <c r="U76" s="51"/>
      <c r="V76" s="52"/>
      <c r="W76" s="52"/>
      <c r="X76" s="52"/>
      <c r="Y76" s="52"/>
      <c r="Z76" s="52"/>
    </row>
    <row r="77" spans="1:26" s="13" customFormat="1">
      <c r="A77" s="7"/>
      <c r="B77" s="8"/>
      <c r="C77" s="8"/>
      <c r="D77" s="8"/>
      <c r="E77" s="9"/>
      <c r="F77" s="9"/>
      <c r="G77" s="9"/>
      <c r="H77" s="225"/>
      <c r="I77" s="225"/>
      <c r="J77" s="226"/>
      <c r="K77" s="227"/>
      <c r="L77" s="227"/>
      <c r="M77" s="9"/>
      <c r="N77" s="8"/>
      <c r="O77" s="8"/>
      <c r="P77" s="8"/>
      <c r="Q77" s="8"/>
      <c r="R77" s="51"/>
      <c r="S77" s="51"/>
      <c r="T77" s="51"/>
      <c r="U77" s="51"/>
      <c r="V77" s="52"/>
      <c r="W77" s="52"/>
      <c r="X77" s="52"/>
      <c r="Y77" s="52"/>
      <c r="Z77" s="52"/>
    </row>
    <row r="78" spans="1:26" s="13" customFormat="1">
      <c r="A78" s="7"/>
      <c r="B78" s="8"/>
      <c r="C78" s="8"/>
      <c r="D78" s="8"/>
      <c r="E78" s="9"/>
      <c r="F78" s="9"/>
      <c r="G78" s="9"/>
      <c r="H78" s="225"/>
      <c r="I78" s="225"/>
      <c r="J78" s="226"/>
      <c r="K78" s="227"/>
      <c r="L78" s="227"/>
      <c r="M78" s="9"/>
      <c r="N78" s="8"/>
      <c r="O78" s="8"/>
      <c r="P78" s="8"/>
      <c r="Q78" s="8"/>
      <c r="R78" s="51"/>
      <c r="S78" s="51"/>
      <c r="T78" s="51"/>
      <c r="U78" s="51"/>
      <c r="V78" s="52"/>
      <c r="W78" s="52"/>
      <c r="X78" s="52"/>
      <c r="Y78" s="52"/>
      <c r="Z78" s="52"/>
    </row>
    <row r="79" spans="1:26" s="13" customFormat="1">
      <c r="A79" s="7"/>
      <c r="B79" s="8"/>
      <c r="C79" s="8"/>
      <c r="D79" s="8"/>
      <c r="E79" s="9"/>
      <c r="F79" s="9"/>
      <c r="G79" s="9"/>
      <c r="H79" s="225"/>
      <c r="I79" s="225"/>
      <c r="J79" s="226"/>
      <c r="K79" s="227"/>
      <c r="L79" s="227"/>
      <c r="M79" s="9"/>
      <c r="N79" s="8"/>
      <c r="O79" s="8"/>
      <c r="P79" s="8"/>
      <c r="Q79" s="8"/>
      <c r="R79" s="51"/>
      <c r="S79" s="51"/>
      <c r="T79" s="51"/>
      <c r="U79" s="51"/>
      <c r="V79" s="52"/>
      <c r="W79" s="52"/>
      <c r="X79" s="52"/>
      <c r="Y79" s="52"/>
      <c r="Z79" s="52"/>
    </row>
    <row r="80" spans="1:26" s="13" customFormat="1">
      <c r="A80" s="7"/>
      <c r="B80" s="8"/>
      <c r="C80" s="8"/>
      <c r="D80" s="8"/>
      <c r="E80" s="9"/>
      <c r="F80" s="9"/>
      <c r="G80" s="9"/>
      <c r="H80" s="225"/>
      <c r="I80" s="225"/>
      <c r="J80" s="226"/>
      <c r="K80" s="227"/>
      <c r="L80" s="227"/>
      <c r="M80" s="9"/>
      <c r="N80" s="8"/>
      <c r="O80" s="8"/>
      <c r="P80" s="8"/>
      <c r="Q80" s="8"/>
      <c r="R80" s="51"/>
      <c r="S80" s="51"/>
      <c r="T80" s="51"/>
      <c r="U80" s="51"/>
      <c r="V80" s="52"/>
      <c r="W80" s="52"/>
      <c r="X80" s="52"/>
      <c r="Y80" s="52"/>
      <c r="Z80" s="52"/>
    </row>
    <row r="81" spans="1:26" s="13" customFormat="1">
      <c r="A81" s="7"/>
      <c r="B81" s="8"/>
      <c r="C81" s="8"/>
      <c r="D81" s="8"/>
      <c r="E81" s="9"/>
      <c r="F81" s="9"/>
      <c r="G81" s="9"/>
      <c r="H81" s="225"/>
      <c r="I81" s="225"/>
      <c r="J81" s="226"/>
      <c r="K81" s="227"/>
      <c r="L81" s="227"/>
      <c r="M81" s="9"/>
      <c r="N81" s="8"/>
      <c r="O81" s="8"/>
      <c r="P81" s="8"/>
      <c r="Q81" s="8"/>
      <c r="R81" s="51"/>
      <c r="S81" s="51"/>
      <c r="T81" s="51"/>
      <c r="U81" s="51"/>
      <c r="V81" s="52"/>
      <c r="W81" s="52"/>
      <c r="X81" s="52"/>
      <c r="Y81" s="52"/>
      <c r="Z81" s="52"/>
    </row>
    <row r="82" spans="1:26" s="13" customFormat="1">
      <c r="A82" s="7"/>
      <c r="B82" s="8"/>
      <c r="C82" s="8"/>
      <c r="D82" s="8"/>
      <c r="E82" s="9"/>
      <c r="F82" s="9"/>
      <c r="G82" s="9"/>
      <c r="H82" s="225"/>
      <c r="I82" s="225"/>
      <c r="J82" s="226"/>
      <c r="K82" s="227"/>
      <c r="L82" s="227"/>
      <c r="M82" s="9"/>
      <c r="N82" s="8"/>
      <c r="O82" s="8"/>
      <c r="P82" s="8"/>
      <c r="Q82" s="8"/>
      <c r="R82" s="51"/>
      <c r="S82" s="51"/>
      <c r="T82" s="51"/>
      <c r="U82" s="51"/>
      <c r="V82" s="52"/>
      <c r="W82" s="52"/>
      <c r="X82" s="52"/>
      <c r="Y82" s="52"/>
      <c r="Z82" s="52"/>
    </row>
    <row r="83" spans="1:26" s="13" customFormat="1">
      <c r="A83" s="7"/>
      <c r="B83" s="8"/>
      <c r="C83" s="8"/>
      <c r="D83" s="8"/>
      <c r="E83" s="9"/>
      <c r="F83" s="9"/>
      <c r="G83" s="9"/>
      <c r="H83" s="225"/>
      <c r="I83" s="225"/>
      <c r="J83" s="226"/>
      <c r="K83" s="227"/>
      <c r="L83" s="227"/>
      <c r="M83" s="9"/>
      <c r="N83" s="8"/>
      <c r="O83" s="8"/>
      <c r="P83" s="8"/>
      <c r="Q83" s="8"/>
      <c r="R83" s="51"/>
      <c r="S83" s="51"/>
      <c r="T83" s="51"/>
      <c r="U83" s="51"/>
      <c r="V83" s="52"/>
      <c r="W83" s="52"/>
      <c r="X83" s="52"/>
      <c r="Y83" s="52"/>
      <c r="Z83" s="52"/>
    </row>
    <row r="84" spans="1:26" s="13" customFormat="1">
      <c r="A84" s="7"/>
      <c r="B84" s="8"/>
      <c r="C84" s="8"/>
      <c r="D84" s="8"/>
      <c r="E84" s="9"/>
      <c r="F84" s="9"/>
      <c r="G84" s="9"/>
      <c r="H84" s="225"/>
      <c r="I84" s="225"/>
      <c r="J84" s="226"/>
      <c r="K84" s="227"/>
      <c r="L84" s="227"/>
      <c r="M84" s="9"/>
      <c r="N84" s="8"/>
      <c r="O84" s="8"/>
      <c r="P84" s="8"/>
      <c r="Q84" s="8"/>
      <c r="R84" s="51"/>
      <c r="S84" s="51"/>
      <c r="T84" s="51"/>
      <c r="U84" s="51"/>
      <c r="V84" s="52"/>
      <c r="W84" s="52"/>
      <c r="X84" s="52"/>
      <c r="Y84" s="52"/>
      <c r="Z84" s="52"/>
    </row>
    <row r="85" spans="1:26" s="13" customFormat="1">
      <c r="A85" s="7"/>
      <c r="B85" s="8"/>
      <c r="C85" s="8"/>
      <c r="D85" s="8"/>
      <c r="E85" s="9"/>
      <c r="F85" s="9"/>
      <c r="G85" s="9"/>
      <c r="H85" s="225"/>
      <c r="I85" s="225"/>
      <c r="J85" s="226"/>
      <c r="K85" s="227"/>
      <c r="L85" s="227"/>
      <c r="M85" s="9"/>
      <c r="N85" s="8"/>
      <c r="O85" s="8"/>
      <c r="P85" s="8"/>
      <c r="Q85" s="8"/>
      <c r="R85" s="51"/>
      <c r="S85" s="51"/>
      <c r="T85" s="51"/>
      <c r="U85" s="51"/>
      <c r="V85" s="52"/>
      <c r="W85" s="52"/>
      <c r="X85" s="52"/>
      <c r="Y85" s="52"/>
      <c r="Z85" s="52"/>
    </row>
    <row r="86" spans="1:26" s="13" customFormat="1">
      <c r="A86" s="7"/>
      <c r="B86" s="8"/>
      <c r="C86" s="8"/>
      <c r="D86" s="8"/>
      <c r="E86" s="9"/>
      <c r="F86" s="9"/>
      <c r="G86" s="9"/>
      <c r="H86" s="225"/>
      <c r="I86" s="225"/>
      <c r="J86" s="226"/>
      <c r="K86" s="227"/>
      <c r="L86" s="227"/>
      <c r="M86" s="9"/>
      <c r="N86" s="8"/>
      <c r="O86" s="8"/>
      <c r="P86" s="8"/>
      <c r="Q86" s="8"/>
      <c r="R86" s="51"/>
      <c r="S86" s="51"/>
      <c r="T86" s="51"/>
      <c r="U86" s="51"/>
      <c r="V86" s="52"/>
      <c r="W86" s="52"/>
      <c r="X86" s="52"/>
      <c r="Y86" s="52"/>
      <c r="Z86" s="52"/>
    </row>
    <row r="87" spans="1:26" s="13" customFormat="1">
      <c r="A87" s="7"/>
      <c r="B87" s="8"/>
      <c r="C87" s="8"/>
      <c r="D87" s="8"/>
      <c r="E87" s="9"/>
      <c r="F87" s="9"/>
      <c r="G87" s="9"/>
      <c r="H87" s="225"/>
      <c r="I87" s="225"/>
      <c r="J87" s="226"/>
      <c r="K87" s="227"/>
      <c r="L87" s="227"/>
      <c r="M87" s="9"/>
      <c r="N87" s="8"/>
      <c r="O87" s="8"/>
      <c r="P87" s="8"/>
      <c r="Q87" s="8"/>
      <c r="R87" s="51"/>
      <c r="S87" s="51"/>
      <c r="T87" s="51"/>
      <c r="U87" s="51"/>
      <c r="V87" s="52"/>
      <c r="W87" s="52"/>
      <c r="X87" s="52"/>
      <c r="Y87" s="52"/>
      <c r="Z87" s="52"/>
    </row>
    <row r="88" spans="1:26" s="13" customFormat="1">
      <c r="A88" s="7"/>
      <c r="B88" s="8"/>
      <c r="C88" s="8"/>
      <c r="D88" s="8"/>
      <c r="E88" s="9"/>
      <c r="F88" s="9"/>
      <c r="G88" s="9"/>
      <c r="H88" s="225"/>
      <c r="I88" s="225"/>
      <c r="J88" s="226"/>
      <c r="K88" s="227"/>
      <c r="L88" s="227"/>
      <c r="M88" s="9"/>
      <c r="N88" s="8"/>
      <c r="O88" s="8"/>
      <c r="P88" s="8"/>
      <c r="Q88" s="8"/>
      <c r="R88" s="51"/>
      <c r="S88" s="51"/>
      <c r="T88" s="51"/>
      <c r="U88" s="51"/>
      <c r="V88" s="52"/>
      <c r="W88" s="52"/>
      <c r="X88" s="52"/>
      <c r="Y88" s="52"/>
      <c r="Z88" s="52"/>
    </row>
    <row r="89" spans="1:26" s="13" customFormat="1">
      <c r="A89" s="7"/>
      <c r="B89" s="8"/>
      <c r="C89" s="8"/>
      <c r="D89" s="8"/>
      <c r="E89" s="9"/>
      <c r="F89" s="9"/>
      <c r="G89" s="9"/>
      <c r="H89" s="225"/>
      <c r="I89" s="225"/>
      <c r="J89" s="226"/>
      <c r="K89" s="227"/>
      <c r="L89" s="227"/>
      <c r="M89" s="9"/>
      <c r="N89" s="8"/>
      <c r="O89" s="8"/>
      <c r="P89" s="8"/>
      <c r="Q89" s="8"/>
      <c r="R89" s="51"/>
      <c r="S89" s="51"/>
      <c r="T89" s="51"/>
      <c r="U89" s="51"/>
      <c r="V89" s="52"/>
      <c r="W89" s="52"/>
      <c r="X89" s="52"/>
      <c r="Y89" s="52"/>
      <c r="Z89" s="52"/>
    </row>
    <row r="90" spans="1:26" s="13" customFormat="1">
      <c r="A90" s="7"/>
      <c r="B90" s="8"/>
      <c r="C90" s="8"/>
      <c r="D90" s="8"/>
      <c r="E90" s="9"/>
      <c r="F90" s="9"/>
      <c r="G90" s="9"/>
      <c r="H90" s="225"/>
      <c r="I90" s="225"/>
      <c r="J90" s="226"/>
      <c r="K90" s="227"/>
      <c r="L90" s="227"/>
      <c r="M90" s="9"/>
      <c r="N90" s="8"/>
      <c r="O90" s="8"/>
      <c r="P90" s="8"/>
      <c r="Q90" s="8"/>
      <c r="R90" s="51"/>
      <c r="S90" s="51"/>
      <c r="T90" s="51"/>
      <c r="U90" s="51"/>
      <c r="V90" s="52"/>
      <c r="W90" s="52"/>
      <c r="X90" s="52"/>
      <c r="Y90" s="52"/>
      <c r="Z90" s="52"/>
    </row>
    <row r="91" spans="1:26" s="13" customFormat="1">
      <c r="A91" s="7"/>
      <c r="B91" s="8"/>
      <c r="C91" s="8"/>
      <c r="D91" s="8"/>
      <c r="E91" s="9"/>
      <c r="F91" s="9"/>
      <c r="G91" s="9"/>
      <c r="H91" s="225"/>
      <c r="I91" s="225"/>
      <c r="J91" s="226"/>
      <c r="K91" s="227"/>
      <c r="L91" s="227"/>
      <c r="M91" s="9"/>
      <c r="N91" s="8"/>
      <c r="O91" s="8"/>
      <c r="P91" s="8"/>
      <c r="Q91" s="8"/>
      <c r="R91" s="51"/>
      <c r="S91" s="51"/>
      <c r="T91" s="51"/>
      <c r="U91" s="51"/>
      <c r="V91" s="52"/>
      <c r="W91" s="52"/>
      <c r="X91" s="52"/>
      <c r="Y91" s="52"/>
      <c r="Z91" s="52"/>
    </row>
    <row r="92" spans="1:26" s="13" customFormat="1">
      <c r="A92" s="7"/>
      <c r="B92" s="8"/>
      <c r="C92" s="8"/>
      <c r="D92" s="8"/>
      <c r="E92" s="9"/>
      <c r="F92" s="9"/>
      <c r="G92" s="9"/>
      <c r="H92" s="225"/>
      <c r="I92" s="225"/>
      <c r="J92" s="226"/>
      <c r="K92" s="227"/>
      <c r="L92" s="227"/>
      <c r="M92" s="9"/>
      <c r="N92" s="8"/>
      <c r="O92" s="8"/>
      <c r="P92" s="8"/>
      <c r="Q92" s="8"/>
      <c r="R92" s="51"/>
      <c r="S92" s="51"/>
      <c r="T92" s="51"/>
      <c r="U92" s="51"/>
      <c r="V92" s="52"/>
      <c r="W92" s="52"/>
      <c r="X92" s="52"/>
      <c r="Y92" s="52"/>
      <c r="Z92" s="52"/>
    </row>
    <row r="93" spans="1:26" s="13" customFormat="1">
      <c r="A93" s="7"/>
      <c r="B93" s="8"/>
      <c r="C93" s="8"/>
      <c r="D93" s="8"/>
      <c r="E93" s="9"/>
      <c r="F93" s="9"/>
      <c r="G93" s="9"/>
      <c r="H93" s="225"/>
      <c r="I93" s="225"/>
      <c r="J93" s="226"/>
      <c r="K93" s="227"/>
      <c r="L93" s="227"/>
      <c r="M93" s="9"/>
      <c r="N93" s="8"/>
      <c r="O93" s="8"/>
      <c r="P93" s="8"/>
      <c r="Q93" s="8"/>
      <c r="R93" s="51"/>
      <c r="S93" s="51"/>
      <c r="T93" s="51"/>
      <c r="U93" s="51"/>
      <c r="V93" s="52"/>
      <c r="W93" s="52"/>
      <c r="X93" s="52"/>
      <c r="Y93" s="52"/>
      <c r="Z93" s="52"/>
    </row>
    <row r="94" spans="1:26" s="13" customFormat="1">
      <c r="A94" s="7"/>
      <c r="B94" s="8"/>
      <c r="C94" s="8"/>
      <c r="D94" s="8"/>
      <c r="E94" s="9"/>
      <c r="F94" s="9"/>
      <c r="G94" s="9"/>
      <c r="H94" s="225"/>
      <c r="I94" s="225"/>
      <c r="J94" s="226"/>
      <c r="K94" s="227"/>
      <c r="L94" s="227"/>
      <c r="M94" s="9"/>
      <c r="N94" s="8"/>
      <c r="O94" s="8"/>
      <c r="P94" s="8"/>
      <c r="Q94" s="8"/>
      <c r="R94" s="51"/>
      <c r="S94" s="51"/>
      <c r="T94" s="51"/>
      <c r="U94" s="51"/>
      <c r="V94" s="52"/>
      <c r="W94" s="52"/>
      <c r="X94" s="52"/>
      <c r="Y94" s="52"/>
      <c r="Z94" s="52"/>
    </row>
    <row r="95" spans="1:26" s="13" customFormat="1">
      <c r="A95" s="7"/>
      <c r="B95" s="8"/>
      <c r="C95" s="8"/>
      <c r="D95" s="8"/>
      <c r="E95" s="9"/>
      <c r="F95" s="9"/>
      <c r="G95" s="9"/>
      <c r="H95" s="225"/>
      <c r="I95" s="225"/>
      <c r="J95" s="226"/>
      <c r="K95" s="227"/>
      <c r="L95" s="227"/>
      <c r="M95" s="9"/>
      <c r="N95" s="8"/>
      <c r="O95" s="8"/>
      <c r="P95" s="8"/>
      <c r="Q95" s="8"/>
      <c r="R95" s="51"/>
      <c r="S95" s="51"/>
      <c r="T95" s="51"/>
      <c r="U95" s="51"/>
      <c r="V95" s="52"/>
      <c r="W95" s="52"/>
      <c r="X95" s="52"/>
      <c r="Y95" s="52"/>
      <c r="Z95" s="52"/>
    </row>
    <row r="96" spans="1:26" s="13" customFormat="1">
      <c r="A96" s="7"/>
      <c r="B96" s="8"/>
      <c r="C96" s="8"/>
      <c r="D96" s="8"/>
      <c r="E96" s="9"/>
      <c r="F96" s="9"/>
      <c r="G96" s="9"/>
      <c r="H96" s="225"/>
      <c r="I96" s="225"/>
      <c r="J96" s="226"/>
      <c r="K96" s="227"/>
      <c r="L96" s="227"/>
      <c r="M96" s="9"/>
      <c r="N96" s="8"/>
      <c r="O96" s="8"/>
      <c r="P96" s="8"/>
      <c r="Q96" s="8"/>
      <c r="R96" s="51"/>
      <c r="S96" s="51"/>
      <c r="T96" s="51"/>
      <c r="U96" s="51"/>
      <c r="V96" s="52"/>
      <c r="W96" s="52"/>
      <c r="X96" s="52"/>
      <c r="Y96" s="52"/>
      <c r="Z96" s="52"/>
    </row>
    <row r="97" spans="1:26" s="13" customFormat="1">
      <c r="A97" s="7"/>
      <c r="B97" s="8"/>
      <c r="C97" s="8"/>
      <c r="D97" s="8"/>
      <c r="E97" s="9"/>
      <c r="F97" s="9"/>
      <c r="G97" s="9"/>
      <c r="H97" s="225"/>
      <c r="I97" s="225"/>
      <c r="J97" s="226"/>
      <c r="K97" s="227"/>
      <c r="L97" s="227"/>
      <c r="M97" s="9"/>
      <c r="N97" s="8"/>
      <c r="O97" s="8"/>
      <c r="P97" s="8"/>
      <c r="Q97" s="8"/>
      <c r="R97" s="51"/>
      <c r="S97" s="51"/>
      <c r="T97" s="51"/>
      <c r="U97" s="51"/>
      <c r="V97" s="52"/>
      <c r="W97" s="52"/>
      <c r="X97" s="52"/>
      <c r="Y97" s="52"/>
      <c r="Z97" s="52"/>
    </row>
    <row r="98" spans="1:26" s="13" customFormat="1">
      <c r="A98" s="7"/>
      <c r="B98" s="8"/>
      <c r="C98" s="8"/>
      <c r="D98" s="8"/>
      <c r="E98" s="9"/>
      <c r="F98" s="9"/>
      <c r="G98" s="9"/>
      <c r="H98" s="225"/>
      <c r="I98" s="225"/>
      <c r="J98" s="226"/>
      <c r="K98" s="227"/>
      <c r="L98" s="227"/>
      <c r="M98" s="9"/>
      <c r="N98" s="8"/>
      <c r="O98" s="8"/>
      <c r="P98" s="8"/>
      <c r="Q98" s="8"/>
      <c r="R98" s="51"/>
      <c r="S98" s="51"/>
      <c r="T98" s="51"/>
      <c r="U98" s="51"/>
      <c r="V98" s="52"/>
      <c r="W98" s="52"/>
      <c r="X98" s="52"/>
      <c r="Y98" s="52"/>
      <c r="Z98" s="52"/>
    </row>
    <row r="99" spans="1:26" s="13" customFormat="1">
      <c r="A99" s="7"/>
      <c r="B99" s="8"/>
      <c r="C99" s="8"/>
      <c r="D99" s="8"/>
      <c r="E99" s="9"/>
      <c r="F99" s="9"/>
      <c r="G99" s="9"/>
      <c r="H99" s="225"/>
      <c r="I99" s="225"/>
      <c r="J99" s="226"/>
      <c r="K99" s="227"/>
      <c r="L99" s="227"/>
      <c r="M99" s="9"/>
      <c r="N99" s="8"/>
      <c r="O99" s="8"/>
      <c r="P99" s="8"/>
      <c r="Q99" s="8"/>
      <c r="R99" s="51"/>
      <c r="S99" s="51"/>
      <c r="T99" s="51"/>
      <c r="U99" s="51"/>
      <c r="V99" s="52"/>
      <c r="W99" s="52"/>
      <c r="X99" s="52"/>
      <c r="Y99" s="52"/>
      <c r="Z99" s="52"/>
    </row>
    <row r="100" spans="1:26" s="13" customFormat="1">
      <c r="A100" s="7"/>
      <c r="B100" s="8"/>
      <c r="C100" s="8"/>
      <c r="D100" s="8"/>
      <c r="E100" s="9"/>
      <c r="F100" s="9"/>
      <c r="G100" s="9"/>
      <c r="H100" s="225"/>
      <c r="I100" s="225"/>
      <c r="J100" s="226"/>
      <c r="K100" s="227"/>
      <c r="L100" s="227"/>
      <c r="M100" s="9"/>
      <c r="N100" s="8"/>
      <c r="O100" s="8"/>
      <c r="P100" s="8"/>
      <c r="Q100" s="8"/>
      <c r="R100" s="51"/>
      <c r="S100" s="51"/>
      <c r="T100" s="51"/>
      <c r="U100" s="51"/>
      <c r="V100" s="52"/>
      <c r="W100" s="52"/>
      <c r="X100" s="52"/>
      <c r="Y100" s="52"/>
      <c r="Z100" s="52"/>
    </row>
    <row r="101" spans="1:26" s="13" customFormat="1">
      <c r="A101" s="7"/>
      <c r="B101" s="8"/>
      <c r="C101" s="8"/>
      <c r="D101" s="8"/>
      <c r="E101" s="9"/>
      <c r="F101" s="9"/>
      <c r="G101" s="9"/>
      <c r="H101" s="225"/>
      <c r="I101" s="225"/>
      <c r="J101" s="226"/>
      <c r="K101" s="227"/>
      <c r="L101" s="227"/>
      <c r="M101" s="9"/>
      <c r="N101" s="8"/>
      <c r="O101" s="8"/>
      <c r="P101" s="8"/>
      <c r="Q101" s="8"/>
      <c r="R101" s="51"/>
      <c r="S101" s="51"/>
      <c r="T101" s="51"/>
      <c r="U101" s="51"/>
      <c r="V101" s="52"/>
      <c r="W101" s="52"/>
      <c r="X101" s="52"/>
      <c r="Y101" s="52"/>
      <c r="Z101" s="52"/>
    </row>
    <row r="102" spans="1:26" s="13" customFormat="1">
      <c r="A102" s="7"/>
      <c r="B102" s="8"/>
      <c r="C102" s="8"/>
      <c r="D102" s="8"/>
      <c r="E102" s="9"/>
      <c r="F102" s="9"/>
      <c r="G102" s="9"/>
      <c r="H102" s="225"/>
      <c r="I102" s="225"/>
      <c r="J102" s="226"/>
      <c r="K102" s="227"/>
      <c r="L102" s="227"/>
      <c r="M102" s="9"/>
      <c r="N102" s="8"/>
      <c r="O102" s="8"/>
      <c r="P102" s="8"/>
      <c r="Q102" s="8"/>
      <c r="R102" s="51"/>
      <c r="S102" s="51"/>
      <c r="T102" s="51"/>
      <c r="U102" s="51"/>
      <c r="V102" s="52"/>
      <c r="W102" s="52"/>
      <c r="X102" s="52"/>
      <c r="Y102" s="52"/>
      <c r="Z102" s="52"/>
    </row>
    <row r="103" spans="1:26" s="13" customFormat="1">
      <c r="A103" s="7"/>
      <c r="B103" s="8"/>
      <c r="C103" s="8"/>
      <c r="D103" s="8"/>
      <c r="E103" s="9"/>
      <c r="F103" s="9"/>
      <c r="G103" s="9"/>
      <c r="H103" s="225"/>
      <c r="I103" s="225"/>
      <c r="J103" s="226"/>
      <c r="K103" s="227"/>
      <c r="L103" s="227"/>
      <c r="M103" s="9"/>
      <c r="N103" s="8"/>
      <c r="O103" s="8"/>
      <c r="P103" s="8"/>
      <c r="Q103" s="8"/>
      <c r="R103" s="51"/>
      <c r="S103" s="51"/>
      <c r="T103" s="51"/>
      <c r="U103" s="51"/>
      <c r="V103" s="52"/>
      <c r="W103" s="52"/>
      <c r="X103" s="52"/>
      <c r="Y103" s="52"/>
      <c r="Z103" s="52"/>
    </row>
    <row r="104" spans="1:26" s="13" customFormat="1">
      <c r="A104" s="7"/>
      <c r="B104" s="8"/>
      <c r="C104" s="8"/>
      <c r="D104" s="8"/>
      <c r="E104" s="9"/>
      <c r="F104" s="9"/>
      <c r="G104" s="9"/>
      <c r="H104" s="225"/>
      <c r="I104" s="225"/>
      <c r="J104" s="226"/>
      <c r="K104" s="227"/>
      <c r="L104" s="227"/>
      <c r="M104" s="9"/>
      <c r="N104" s="8"/>
      <c r="O104" s="8"/>
      <c r="P104" s="8"/>
      <c r="Q104" s="8"/>
      <c r="R104" s="51"/>
      <c r="S104" s="51"/>
      <c r="T104" s="51"/>
      <c r="U104" s="51"/>
      <c r="V104" s="52"/>
      <c r="W104" s="52"/>
      <c r="X104" s="52"/>
      <c r="Y104" s="52"/>
      <c r="Z104" s="52"/>
    </row>
    <row r="105" spans="1:26" s="13" customFormat="1">
      <c r="A105" s="7"/>
      <c r="B105" s="8"/>
      <c r="C105" s="8"/>
      <c r="D105" s="8"/>
      <c r="E105" s="9"/>
      <c r="F105" s="9"/>
      <c r="G105" s="9"/>
      <c r="H105" s="225"/>
      <c r="I105" s="225"/>
      <c r="J105" s="226"/>
      <c r="K105" s="227"/>
      <c r="L105" s="227"/>
      <c r="M105" s="9"/>
      <c r="N105" s="8"/>
      <c r="O105" s="8"/>
      <c r="P105" s="8"/>
      <c r="Q105" s="8"/>
      <c r="R105" s="51"/>
      <c r="S105" s="51"/>
      <c r="T105" s="51"/>
      <c r="U105" s="51"/>
      <c r="V105" s="52"/>
      <c r="W105" s="52"/>
      <c r="X105" s="52"/>
      <c r="Y105" s="52"/>
      <c r="Z105" s="52"/>
    </row>
    <row r="106" spans="1:26" s="13" customFormat="1">
      <c r="A106" s="7"/>
      <c r="B106" s="8"/>
      <c r="C106" s="8"/>
      <c r="D106" s="8"/>
      <c r="E106" s="9"/>
      <c r="F106" s="9"/>
      <c r="G106" s="9"/>
      <c r="H106" s="225"/>
      <c r="I106" s="225"/>
      <c r="J106" s="226"/>
      <c r="K106" s="227"/>
      <c r="L106" s="227"/>
      <c r="M106" s="9"/>
      <c r="N106" s="8"/>
      <c r="O106" s="8"/>
      <c r="P106" s="8"/>
      <c r="Q106" s="8"/>
      <c r="R106" s="51"/>
      <c r="S106" s="51"/>
      <c r="T106" s="51"/>
      <c r="U106" s="51"/>
      <c r="V106" s="52"/>
      <c r="W106" s="52"/>
      <c r="X106" s="52"/>
      <c r="Y106" s="52"/>
      <c r="Z106" s="52"/>
    </row>
    <row r="107" spans="1:26" s="13" customFormat="1">
      <c r="A107" s="7"/>
      <c r="B107" s="8"/>
      <c r="C107" s="8"/>
      <c r="D107" s="8"/>
      <c r="E107" s="9"/>
      <c r="F107" s="9"/>
      <c r="G107" s="9"/>
      <c r="H107" s="225"/>
      <c r="I107" s="225"/>
      <c r="J107" s="226"/>
      <c r="K107" s="227"/>
      <c r="L107" s="227"/>
      <c r="M107" s="9"/>
      <c r="N107" s="8"/>
      <c r="O107" s="8"/>
      <c r="P107" s="8"/>
      <c r="Q107" s="8"/>
      <c r="R107" s="51"/>
      <c r="S107" s="51"/>
      <c r="T107" s="51"/>
      <c r="U107" s="51"/>
      <c r="V107" s="52"/>
      <c r="W107" s="52"/>
      <c r="X107" s="52"/>
      <c r="Y107" s="52"/>
      <c r="Z107" s="52"/>
    </row>
    <row r="108" spans="1:26" s="13" customFormat="1">
      <c r="A108" s="7"/>
      <c r="B108" s="8"/>
      <c r="C108" s="8"/>
      <c r="D108" s="8"/>
      <c r="E108" s="9"/>
      <c r="F108" s="9"/>
      <c r="G108" s="9"/>
      <c r="H108" s="225"/>
      <c r="I108" s="225"/>
      <c r="J108" s="226"/>
      <c r="K108" s="227"/>
      <c r="L108" s="227"/>
      <c r="M108" s="9"/>
      <c r="N108" s="8"/>
      <c r="O108" s="8"/>
      <c r="P108" s="8"/>
      <c r="Q108" s="8"/>
      <c r="R108" s="51"/>
      <c r="S108" s="51"/>
      <c r="T108" s="51"/>
      <c r="U108" s="51"/>
      <c r="V108" s="52"/>
      <c r="W108" s="52"/>
      <c r="X108" s="52"/>
      <c r="Y108" s="52"/>
      <c r="Z108" s="52"/>
    </row>
    <row r="109" spans="1:26" s="13" customFormat="1">
      <c r="A109" s="7"/>
      <c r="B109" s="8"/>
      <c r="C109" s="8"/>
      <c r="D109" s="8"/>
      <c r="E109" s="9"/>
      <c r="F109" s="9"/>
      <c r="G109" s="9"/>
      <c r="H109" s="225"/>
      <c r="I109" s="225"/>
      <c r="J109" s="226"/>
      <c r="K109" s="227"/>
      <c r="L109" s="227"/>
      <c r="M109" s="9"/>
      <c r="N109" s="8"/>
      <c r="O109" s="8"/>
      <c r="P109" s="8"/>
      <c r="Q109" s="8"/>
      <c r="R109" s="51"/>
      <c r="S109" s="51"/>
      <c r="T109" s="51"/>
      <c r="U109" s="51"/>
      <c r="V109" s="52"/>
      <c r="W109" s="52"/>
      <c r="X109" s="52"/>
      <c r="Y109" s="52"/>
      <c r="Z109" s="52"/>
    </row>
    <row r="110" spans="1:26" s="13" customFormat="1">
      <c r="A110" s="7"/>
      <c r="B110" s="8"/>
      <c r="C110" s="8"/>
      <c r="D110" s="8"/>
      <c r="E110" s="9"/>
      <c r="F110" s="9"/>
      <c r="G110" s="9"/>
      <c r="H110" s="225"/>
      <c r="I110" s="225"/>
      <c r="J110" s="226"/>
      <c r="K110" s="227"/>
      <c r="L110" s="227"/>
      <c r="M110" s="9"/>
      <c r="N110" s="8"/>
      <c r="O110" s="8"/>
      <c r="P110" s="8"/>
      <c r="Q110" s="8"/>
      <c r="R110" s="51"/>
      <c r="S110" s="51"/>
      <c r="T110" s="51"/>
      <c r="U110" s="51"/>
      <c r="V110" s="52"/>
      <c r="W110" s="52"/>
      <c r="X110" s="52"/>
      <c r="Y110" s="52"/>
      <c r="Z110" s="52"/>
    </row>
    <row r="111" spans="1:26" s="13" customFormat="1">
      <c r="A111" s="7"/>
      <c r="B111" s="8"/>
      <c r="C111" s="8"/>
      <c r="D111" s="8"/>
      <c r="E111" s="9"/>
      <c r="F111" s="9"/>
      <c r="G111" s="9"/>
      <c r="H111" s="225"/>
      <c r="I111" s="225"/>
      <c r="J111" s="226"/>
      <c r="K111" s="227"/>
      <c r="L111" s="227"/>
      <c r="M111" s="9"/>
      <c r="N111" s="8"/>
      <c r="O111" s="8"/>
      <c r="P111" s="8"/>
      <c r="Q111" s="8"/>
      <c r="R111" s="51"/>
      <c r="S111" s="51"/>
      <c r="T111" s="51"/>
      <c r="U111" s="51"/>
      <c r="V111" s="52"/>
      <c r="W111" s="52"/>
      <c r="X111" s="52"/>
      <c r="Y111" s="52"/>
      <c r="Z111" s="52"/>
    </row>
    <row r="112" spans="1:26" s="13" customFormat="1">
      <c r="A112" s="7"/>
      <c r="B112" s="8"/>
      <c r="C112" s="8"/>
      <c r="D112" s="8"/>
      <c r="E112" s="9"/>
      <c r="F112" s="9"/>
      <c r="G112" s="9"/>
      <c r="H112" s="225"/>
      <c r="I112" s="225"/>
      <c r="J112" s="226"/>
      <c r="K112" s="227"/>
      <c r="L112" s="227"/>
      <c r="M112" s="9"/>
      <c r="N112" s="8"/>
      <c r="O112" s="8"/>
      <c r="P112" s="8"/>
      <c r="Q112" s="8"/>
      <c r="R112" s="51"/>
      <c r="S112" s="51"/>
      <c r="T112" s="51"/>
      <c r="U112" s="51"/>
      <c r="V112" s="52"/>
      <c r="W112" s="52"/>
      <c r="X112" s="52"/>
      <c r="Y112" s="52"/>
      <c r="Z112" s="52"/>
    </row>
    <row r="113" spans="1:26" s="13" customFormat="1">
      <c r="A113" s="7"/>
      <c r="B113" s="8"/>
      <c r="C113" s="8"/>
      <c r="D113" s="8"/>
      <c r="E113" s="9"/>
      <c r="F113" s="9"/>
      <c r="G113" s="9"/>
      <c r="H113" s="225"/>
      <c r="I113" s="225"/>
      <c r="J113" s="226"/>
      <c r="K113" s="227"/>
      <c r="L113" s="227"/>
      <c r="M113" s="9"/>
      <c r="N113" s="8"/>
      <c r="O113" s="8"/>
      <c r="P113" s="8"/>
      <c r="Q113" s="8"/>
      <c r="R113" s="35"/>
      <c r="S113" s="35"/>
      <c r="T113" s="35"/>
      <c r="U113" s="35"/>
      <c r="V113" s="35"/>
      <c r="W113" s="35"/>
      <c r="X113" s="35"/>
      <c r="Y113" s="35"/>
      <c r="Z113" s="35"/>
    </row>
    <row r="114" spans="1:26" s="13" customFormat="1">
      <c r="A114" s="7"/>
      <c r="B114" s="8"/>
      <c r="C114" s="8"/>
      <c r="D114" s="8"/>
      <c r="E114" s="9"/>
      <c r="F114" s="9"/>
      <c r="G114" s="9"/>
      <c r="H114" s="225"/>
      <c r="I114" s="225"/>
      <c r="J114" s="226"/>
      <c r="K114" s="227"/>
      <c r="L114" s="227"/>
      <c r="M114" s="9"/>
      <c r="N114" s="8"/>
      <c r="O114" s="8"/>
      <c r="P114" s="8"/>
      <c r="Q114" s="8"/>
      <c r="R114" s="35"/>
      <c r="S114" s="35"/>
      <c r="T114" s="35"/>
      <c r="U114" s="35"/>
      <c r="V114" s="35"/>
      <c r="W114" s="35"/>
      <c r="X114" s="35"/>
      <c r="Y114" s="35"/>
      <c r="Z114" s="35"/>
    </row>
    <row r="115" spans="1:26" s="13" customFormat="1">
      <c r="A115" s="7"/>
      <c r="B115" s="8"/>
      <c r="C115" s="8"/>
      <c r="D115" s="8"/>
      <c r="E115" s="9"/>
      <c r="F115" s="9"/>
      <c r="G115" s="9"/>
      <c r="H115" s="225"/>
      <c r="I115" s="225"/>
      <c r="J115" s="226"/>
      <c r="K115" s="227"/>
      <c r="L115" s="227"/>
      <c r="M115" s="9"/>
      <c r="N115" s="8"/>
      <c r="O115" s="8"/>
      <c r="P115" s="8"/>
      <c r="Q115" s="8"/>
      <c r="R115" s="35"/>
      <c r="S115" s="35"/>
      <c r="T115" s="35"/>
      <c r="U115" s="35"/>
      <c r="V115" s="35"/>
      <c r="W115" s="35"/>
      <c r="X115" s="35"/>
      <c r="Y115" s="35"/>
      <c r="Z115" s="35"/>
    </row>
    <row r="116" spans="1:26" s="13" customFormat="1">
      <c r="A116" s="7"/>
      <c r="B116" s="8"/>
      <c r="C116" s="8"/>
      <c r="D116" s="8"/>
      <c r="E116" s="9"/>
      <c r="F116" s="9"/>
      <c r="G116" s="9"/>
      <c r="H116" s="225"/>
      <c r="I116" s="225"/>
      <c r="J116" s="226"/>
      <c r="K116" s="227"/>
      <c r="L116" s="227"/>
      <c r="M116" s="9"/>
      <c r="N116" s="8"/>
      <c r="O116" s="8"/>
      <c r="P116" s="8"/>
      <c r="Q116" s="8"/>
      <c r="R116" s="35"/>
      <c r="S116" s="35"/>
      <c r="T116" s="35"/>
      <c r="U116" s="35"/>
      <c r="V116" s="35"/>
      <c r="W116" s="35"/>
      <c r="X116" s="35"/>
      <c r="Y116" s="35"/>
      <c r="Z116" s="35"/>
    </row>
    <row r="117" spans="1:26" s="13" customFormat="1">
      <c r="A117" s="7"/>
      <c r="B117" s="8"/>
      <c r="C117" s="8"/>
      <c r="D117" s="8"/>
      <c r="E117" s="9"/>
      <c r="F117" s="9"/>
      <c r="G117" s="9"/>
      <c r="H117" s="225"/>
      <c r="I117" s="225"/>
      <c r="J117" s="226"/>
      <c r="K117" s="227"/>
      <c r="L117" s="227"/>
      <c r="M117" s="9"/>
      <c r="N117" s="8"/>
      <c r="O117" s="8"/>
      <c r="P117" s="8"/>
      <c r="Q117" s="8"/>
      <c r="R117" s="35"/>
      <c r="S117" s="35"/>
      <c r="T117" s="35"/>
      <c r="U117" s="35"/>
      <c r="V117" s="35"/>
      <c r="W117" s="35"/>
      <c r="X117" s="35"/>
      <c r="Y117" s="35"/>
      <c r="Z117" s="35"/>
    </row>
    <row r="118" spans="1:26" s="13" customFormat="1">
      <c r="A118" s="7"/>
      <c r="B118" s="8"/>
      <c r="C118" s="8"/>
      <c r="D118" s="8"/>
      <c r="E118" s="9"/>
      <c r="F118" s="9"/>
      <c r="G118" s="9"/>
      <c r="H118" s="225"/>
      <c r="I118" s="225"/>
      <c r="J118" s="226"/>
      <c r="K118" s="227"/>
      <c r="L118" s="227"/>
      <c r="M118" s="9"/>
      <c r="N118" s="8"/>
      <c r="O118" s="8"/>
      <c r="P118" s="8"/>
      <c r="Q118" s="8"/>
      <c r="R118" s="35"/>
      <c r="S118" s="35"/>
      <c r="T118" s="35"/>
      <c r="U118" s="35"/>
      <c r="V118" s="35"/>
      <c r="W118" s="35"/>
      <c r="X118" s="35"/>
      <c r="Y118" s="35"/>
      <c r="Z118" s="35"/>
    </row>
    <row r="119" spans="1:26" s="13" customFormat="1">
      <c r="A119" s="7"/>
      <c r="B119" s="8"/>
      <c r="C119" s="8"/>
      <c r="D119" s="8"/>
      <c r="E119" s="9"/>
      <c r="F119" s="9"/>
      <c r="G119" s="9"/>
      <c r="H119" s="225"/>
      <c r="I119" s="225"/>
      <c r="J119" s="226"/>
      <c r="K119" s="227"/>
      <c r="L119" s="227"/>
      <c r="M119" s="9"/>
      <c r="N119" s="8"/>
      <c r="O119" s="8"/>
      <c r="P119" s="8"/>
      <c r="Q119" s="8"/>
      <c r="R119" s="35"/>
      <c r="S119" s="35"/>
      <c r="T119" s="35"/>
      <c r="U119" s="35"/>
      <c r="V119" s="35"/>
      <c r="W119" s="35"/>
      <c r="X119" s="35"/>
      <c r="Y119" s="35"/>
      <c r="Z119" s="35"/>
    </row>
    <row r="120" spans="1:26" s="13" customFormat="1">
      <c r="A120" s="7"/>
      <c r="B120" s="8"/>
      <c r="C120" s="8"/>
      <c r="D120" s="8"/>
      <c r="E120" s="9"/>
      <c r="F120" s="9"/>
      <c r="G120" s="9"/>
      <c r="H120" s="225"/>
      <c r="I120" s="225"/>
      <c r="J120" s="226"/>
      <c r="K120" s="227"/>
      <c r="L120" s="227"/>
      <c r="M120" s="9"/>
      <c r="N120" s="8"/>
      <c r="O120" s="8"/>
      <c r="P120" s="8"/>
      <c r="Q120" s="8"/>
      <c r="R120" s="35"/>
      <c r="S120" s="35"/>
      <c r="T120" s="35"/>
      <c r="U120" s="35"/>
      <c r="V120" s="35"/>
      <c r="W120" s="35"/>
      <c r="X120" s="35"/>
      <c r="Y120" s="35"/>
      <c r="Z120" s="35"/>
    </row>
    <row r="121" spans="1:26" s="13" customFormat="1">
      <c r="A121" s="7"/>
      <c r="B121" s="8"/>
      <c r="C121" s="8"/>
      <c r="D121" s="8"/>
      <c r="E121" s="9"/>
      <c r="F121" s="9"/>
      <c r="G121" s="9"/>
      <c r="H121" s="225"/>
      <c r="I121" s="225"/>
      <c r="J121" s="226"/>
      <c r="K121" s="227"/>
      <c r="L121" s="227"/>
      <c r="M121" s="9"/>
      <c r="N121" s="8"/>
      <c r="O121" s="8"/>
      <c r="P121" s="8"/>
      <c r="Q121" s="8"/>
      <c r="R121" s="35"/>
      <c r="S121" s="35"/>
      <c r="T121" s="35"/>
      <c r="U121" s="35"/>
      <c r="V121" s="35"/>
      <c r="W121" s="35"/>
      <c r="X121" s="35"/>
      <c r="Y121" s="35"/>
      <c r="Z121" s="35"/>
    </row>
    <row r="122" spans="1:26" s="13" customFormat="1">
      <c r="A122" s="7"/>
      <c r="B122" s="8"/>
      <c r="C122" s="8"/>
      <c r="D122" s="8"/>
      <c r="E122" s="9"/>
      <c r="F122" s="9"/>
      <c r="G122" s="9"/>
      <c r="H122" s="225"/>
      <c r="I122" s="225"/>
      <c r="J122" s="226"/>
      <c r="K122" s="227"/>
      <c r="L122" s="227"/>
      <c r="M122" s="9"/>
      <c r="N122" s="8"/>
      <c r="O122" s="8"/>
      <c r="P122" s="8"/>
      <c r="Q122" s="8"/>
      <c r="R122" s="35"/>
      <c r="S122" s="35"/>
      <c r="T122" s="35"/>
      <c r="U122" s="35"/>
      <c r="V122" s="35"/>
      <c r="W122" s="35"/>
      <c r="X122" s="35"/>
      <c r="Y122" s="35"/>
      <c r="Z122" s="35"/>
    </row>
    <row r="123" spans="1:26" s="13" customFormat="1">
      <c r="A123" s="7"/>
      <c r="B123" s="8"/>
      <c r="C123" s="8"/>
      <c r="D123" s="8"/>
      <c r="E123" s="9"/>
      <c r="F123" s="9"/>
      <c r="G123" s="9"/>
      <c r="H123" s="225"/>
      <c r="I123" s="225"/>
      <c r="J123" s="226"/>
      <c r="K123" s="227"/>
      <c r="L123" s="227"/>
      <c r="M123" s="9"/>
      <c r="N123" s="8"/>
      <c r="O123" s="8"/>
      <c r="P123" s="8"/>
      <c r="Q123" s="8"/>
      <c r="R123" s="35"/>
      <c r="S123" s="35"/>
      <c r="T123" s="35"/>
      <c r="U123" s="35"/>
      <c r="V123" s="35"/>
      <c r="W123" s="35"/>
      <c r="X123" s="35"/>
      <c r="Y123" s="35"/>
      <c r="Z123" s="35"/>
    </row>
    <row r="124" spans="1:26" s="13" customFormat="1">
      <c r="A124" s="7"/>
      <c r="B124" s="8"/>
      <c r="C124" s="8"/>
      <c r="D124" s="8"/>
      <c r="E124" s="9"/>
      <c r="F124" s="9"/>
      <c r="G124" s="9"/>
      <c r="H124" s="225"/>
      <c r="I124" s="225"/>
      <c r="J124" s="226"/>
      <c r="K124" s="227"/>
      <c r="L124" s="227"/>
      <c r="M124" s="9"/>
      <c r="N124" s="8"/>
      <c r="O124" s="8"/>
      <c r="P124" s="8"/>
      <c r="Q124" s="8"/>
      <c r="R124" s="35"/>
      <c r="S124" s="35"/>
      <c r="T124" s="35"/>
      <c r="U124" s="35"/>
      <c r="V124" s="35"/>
      <c r="W124" s="35"/>
      <c r="X124" s="35"/>
      <c r="Y124" s="35"/>
      <c r="Z124" s="35"/>
    </row>
    <row r="125" spans="1:26" s="13" customFormat="1">
      <c r="A125" s="7"/>
      <c r="B125" s="8"/>
      <c r="C125" s="8"/>
      <c r="D125" s="8"/>
      <c r="E125" s="9"/>
      <c r="F125" s="9"/>
      <c r="G125" s="9"/>
      <c r="H125" s="225"/>
      <c r="I125" s="225"/>
      <c r="J125" s="226"/>
      <c r="K125" s="227"/>
      <c r="L125" s="227"/>
      <c r="M125" s="9"/>
      <c r="N125" s="8"/>
      <c r="O125" s="8"/>
      <c r="P125" s="8"/>
      <c r="Q125" s="8"/>
      <c r="R125" s="35"/>
      <c r="S125" s="35"/>
      <c r="T125" s="35"/>
      <c r="U125" s="35"/>
      <c r="V125" s="35"/>
      <c r="W125" s="35"/>
      <c r="X125" s="35"/>
      <c r="Y125" s="35"/>
      <c r="Z125" s="35"/>
    </row>
    <row r="126" spans="1:26" s="13" customFormat="1">
      <c r="A126" s="7"/>
      <c r="B126" s="8"/>
      <c r="C126" s="8"/>
      <c r="D126" s="8"/>
      <c r="E126" s="9"/>
      <c r="F126" s="9"/>
      <c r="G126" s="9"/>
      <c r="H126" s="225"/>
      <c r="I126" s="225"/>
      <c r="J126" s="226"/>
      <c r="K126" s="227"/>
      <c r="L126" s="227"/>
      <c r="M126" s="9"/>
      <c r="N126" s="8"/>
      <c r="O126" s="8"/>
      <c r="P126" s="8"/>
      <c r="Q126" s="8"/>
      <c r="R126" s="35"/>
      <c r="S126" s="35"/>
      <c r="T126" s="35"/>
      <c r="U126" s="35"/>
      <c r="V126" s="35"/>
      <c r="W126" s="35"/>
      <c r="X126" s="35"/>
      <c r="Y126" s="35"/>
      <c r="Z126" s="35"/>
    </row>
    <row r="127" spans="1:26" s="13" customFormat="1">
      <c r="A127" s="7"/>
      <c r="B127" s="8"/>
      <c r="C127" s="8"/>
      <c r="D127" s="8"/>
      <c r="E127" s="9"/>
      <c r="F127" s="9"/>
      <c r="G127" s="9"/>
      <c r="H127" s="225"/>
      <c r="I127" s="225"/>
      <c r="J127" s="226"/>
      <c r="K127" s="227"/>
      <c r="L127" s="227"/>
      <c r="M127" s="9"/>
      <c r="N127" s="8"/>
      <c r="O127" s="8"/>
      <c r="P127" s="8"/>
      <c r="Q127" s="8"/>
      <c r="R127" s="35"/>
      <c r="S127" s="35"/>
      <c r="T127" s="35"/>
      <c r="U127" s="35"/>
      <c r="V127" s="35"/>
      <c r="W127" s="35"/>
      <c r="X127" s="35"/>
      <c r="Y127" s="35"/>
      <c r="Z127" s="35"/>
    </row>
    <row r="128" spans="1:26" s="13" customFormat="1">
      <c r="A128" s="7"/>
      <c r="B128" s="8"/>
      <c r="C128" s="8"/>
      <c r="D128" s="8"/>
      <c r="E128" s="9"/>
      <c r="F128" s="9"/>
      <c r="G128" s="9"/>
      <c r="H128" s="225"/>
      <c r="I128" s="225"/>
      <c r="J128" s="226"/>
      <c r="K128" s="227"/>
      <c r="L128" s="227"/>
      <c r="M128" s="9"/>
      <c r="N128" s="8"/>
      <c r="O128" s="8"/>
      <c r="P128" s="8"/>
      <c r="Q128" s="8"/>
      <c r="R128" s="35"/>
      <c r="S128" s="35"/>
      <c r="T128" s="35"/>
      <c r="U128" s="35"/>
      <c r="V128" s="35"/>
      <c r="W128" s="35"/>
      <c r="X128" s="35"/>
      <c r="Y128" s="35"/>
      <c r="Z128" s="35"/>
    </row>
    <row r="129" spans="1:26" s="13" customFormat="1">
      <c r="A129" s="7"/>
      <c r="B129" s="8"/>
      <c r="C129" s="8"/>
      <c r="D129" s="8"/>
      <c r="E129" s="9"/>
      <c r="F129" s="9"/>
      <c r="G129" s="9"/>
      <c r="H129" s="225"/>
      <c r="I129" s="225"/>
      <c r="J129" s="226"/>
      <c r="K129" s="227"/>
      <c r="L129" s="227"/>
      <c r="M129" s="9"/>
      <c r="N129" s="8"/>
      <c r="O129" s="8"/>
      <c r="P129" s="8"/>
      <c r="Q129" s="8"/>
      <c r="R129" s="35"/>
      <c r="S129" s="35"/>
      <c r="T129" s="35"/>
      <c r="U129" s="35"/>
      <c r="V129" s="35"/>
      <c r="W129" s="35"/>
      <c r="X129" s="35"/>
      <c r="Y129" s="35"/>
      <c r="Z129" s="35"/>
    </row>
    <row r="130" spans="1:26" s="13" customFormat="1">
      <c r="A130" s="7"/>
      <c r="B130" s="8"/>
      <c r="C130" s="8"/>
      <c r="D130" s="8"/>
      <c r="E130" s="9"/>
      <c r="F130" s="9"/>
      <c r="G130" s="9"/>
      <c r="H130" s="225"/>
      <c r="I130" s="225"/>
      <c r="J130" s="226"/>
      <c r="K130" s="227"/>
      <c r="L130" s="227"/>
      <c r="M130" s="9"/>
      <c r="N130" s="8"/>
      <c r="O130" s="8"/>
      <c r="P130" s="8"/>
      <c r="Q130" s="8"/>
      <c r="R130" s="35"/>
      <c r="S130" s="35"/>
      <c r="T130" s="35"/>
      <c r="U130" s="35"/>
      <c r="V130" s="35"/>
      <c r="W130" s="35"/>
      <c r="X130" s="35"/>
      <c r="Y130" s="35"/>
      <c r="Z130" s="35"/>
    </row>
    <row r="131" spans="1:26" s="13" customFormat="1">
      <c r="A131" s="7"/>
      <c r="B131" s="8"/>
      <c r="C131" s="8"/>
      <c r="D131" s="8"/>
      <c r="E131" s="9"/>
      <c r="F131" s="9"/>
      <c r="G131" s="9"/>
      <c r="H131" s="225"/>
      <c r="I131" s="225"/>
      <c r="J131" s="226"/>
      <c r="K131" s="227"/>
      <c r="L131" s="227"/>
      <c r="M131" s="9"/>
      <c r="N131" s="8"/>
      <c r="O131" s="8"/>
      <c r="P131" s="8"/>
      <c r="Q131" s="8"/>
      <c r="R131" s="35"/>
      <c r="S131" s="35"/>
      <c r="T131" s="35"/>
      <c r="U131" s="35"/>
      <c r="V131" s="35"/>
      <c r="W131" s="35"/>
      <c r="X131" s="35"/>
      <c r="Y131" s="35"/>
      <c r="Z131" s="35"/>
    </row>
    <row r="132" spans="1:26" s="13" customFormat="1">
      <c r="A132" s="7"/>
      <c r="B132" s="8"/>
      <c r="C132" s="8"/>
      <c r="D132" s="8"/>
      <c r="E132" s="9"/>
      <c r="F132" s="9"/>
      <c r="G132" s="9"/>
      <c r="H132" s="225"/>
      <c r="I132" s="225"/>
      <c r="J132" s="226"/>
      <c r="K132" s="227"/>
      <c r="L132" s="227"/>
      <c r="M132" s="9"/>
      <c r="N132" s="8"/>
      <c r="O132" s="8"/>
      <c r="P132" s="8"/>
      <c r="Q132" s="8"/>
      <c r="R132" s="35"/>
      <c r="S132" s="35"/>
      <c r="T132" s="35"/>
      <c r="U132" s="35"/>
      <c r="V132" s="35"/>
      <c r="W132" s="35"/>
      <c r="X132" s="35"/>
      <c r="Y132" s="35"/>
      <c r="Z132" s="35"/>
    </row>
    <row r="133" spans="1:26" s="13" customFormat="1">
      <c r="A133" s="7"/>
      <c r="B133" s="8"/>
      <c r="C133" s="8"/>
      <c r="D133" s="8"/>
      <c r="E133" s="9"/>
      <c r="F133" s="9"/>
      <c r="G133" s="9"/>
      <c r="H133" s="225"/>
      <c r="I133" s="225"/>
      <c r="J133" s="226"/>
      <c r="K133" s="227"/>
      <c r="L133" s="227"/>
      <c r="M133" s="9"/>
      <c r="N133" s="8"/>
      <c r="O133" s="8"/>
      <c r="P133" s="8"/>
      <c r="Q133" s="8"/>
      <c r="R133" s="35"/>
      <c r="S133" s="35"/>
      <c r="T133" s="35"/>
      <c r="U133" s="35"/>
      <c r="V133" s="35"/>
      <c r="W133" s="35"/>
      <c r="X133" s="35"/>
      <c r="Y133" s="35"/>
      <c r="Z133" s="35"/>
    </row>
    <row r="134" spans="1:26" s="13" customFormat="1">
      <c r="A134" s="7"/>
      <c r="B134" s="8"/>
      <c r="C134" s="8"/>
      <c r="D134" s="8"/>
      <c r="E134" s="9"/>
      <c r="F134" s="9"/>
      <c r="G134" s="9"/>
      <c r="H134" s="225"/>
      <c r="I134" s="225"/>
      <c r="J134" s="226"/>
      <c r="K134" s="227"/>
      <c r="L134" s="227"/>
      <c r="M134" s="9"/>
      <c r="N134" s="8"/>
      <c r="O134" s="8"/>
      <c r="P134" s="8"/>
      <c r="Q134" s="8"/>
      <c r="R134" s="35"/>
      <c r="S134" s="35"/>
      <c r="T134" s="35"/>
      <c r="U134" s="35"/>
      <c r="V134" s="35"/>
      <c r="W134" s="35"/>
      <c r="X134" s="35"/>
      <c r="Y134" s="35"/>
      <c r="Z134" s="35"/>
    </row>
    <row r="135" spans="1:26" s="13" customFormat="1">
      <c r="A135" s="7"/>
      <c r="B135" s="8"/>
      <c r="C135" s="8"/>
      <c r="D135" s="8"/>
      <c r="E135" s="9"/>
      <c r="F135" s="9"/>
      <c r="G135" s="9"/>
      <c r="H135" s="225"/>
      <c r="I135" s="225"/>
      <c r="J135" s="226"/>
      <c r="K135" s="227"/>
      <c r="L135" s="227"/>
      <c r="M135" s="9"/>
      <c r="N135" s="8"/>
      <c r="O135" s="8"/>
      <c r="P135" s="8"/>
      <c r="Q135" s="8"/>
      <c r="R135" s="35"/>
      <c r="S135" s="35"/>
      <c r="T135" s="35"/>
      <c r="U135" s="35"/>
      <c r="V135" s="35"/>
      <c r="W135" s="35"/>
      <c r="X135" s="35"/>
      <c r="Y135" s="35"/>
      <c r="Z135" s="35"/>
    </row>
    <row r="136" spans="1:26" s="13" customFormat="1">
      <c r="A136" s="7"/>
      <c r="B136" s="8"/>
      <c r="C136" s="8"/>
      <c r="D136" s="8"/>
      <c r="E136" s="9"/>
      <c r="F136" s="9"/>
      <c r="G136" s="9"/>
      <c r="H136" s="225"/>
      <c r="I136" s="225"/>
      <c r="J136" s="226"/>
      <c r="K136" s="227"/>
      <c r="L136" s="227"/>
      <c r="M136" s="9"/>
      <c r="N136" s="8"/>
      <c r="O136" s="8"/>
      <c r="P136" s="8"/>
      <c r="Q136" s="8"/>
      <c r="R136" s="35"/>
      <c r="S136" s="35"/>
      <c r="T136" s="35"/>
      <c r="U136" s="35"/>
      <c r="V136" s="35"/>
      <c r="W136" s="35"/>
      <c r="X136" s="35"/>
      <c r="Y136" s="35"/>
      <c r="Z136" s="35"/>
    </row>
    <row r="137" spans="1:26" s="13" customFormat="1">
      <c r="A137" s="7"/>
      <c r="B137" s="8"/>
      <c r="C137" s="8"/>
      <c r="D137" s="8"/>
      <c r="E137" s="9"/>
      <c r="F137" s="9"/>
      <c r="G137" s="9"/>
      <c r="H137" s="225"/>
      <c r="I137" s="225"/>
      <c r="J137" s="226"/>
      <c r="K137" s="227"/>
      <c r="L137" s="227"/>
      <c r="M137" s="9"/>
      <c r="N137" s="8"/>
      <c r="O137" s="8"/>
      <c r="P137" s="8"/>
      <c r="Q137" s="8"/>
      <c r="R137" s="35"/>
      <c r="S137" s="35"/>
      <c r="T137" s="35"/>
      <c r="U137" s="35"/>
      <c r="V137" s="35"/>
      <c r="W137" s="35"/>
      <c r="X137" s="35"/>
      <c r="Y137" s="35"/>
      <c r="Z137" s="35"/>
    </row>
    <row r="138" spans="1:26" s="13" customFormat="1">
      <c r="A138" s="7"/>
      <c r="B138" s="8"/>
      <c r="C138" s="8"/>
      <c r="D138" s="8"/>
      <c r="E138" s="9"/>
      <c r="F138" s="9"/>
      <c r="G138" s="9"/>
      <c r="H138" s="225"/>
      <c r="I138" s="225"/>
      <c r="J138" s="226"/>
      <c r="K138" s="227"/>
      <c r="L138" s="227"/>
      <c r="M138" s="9"/>
      <c r="N138" s="8"/>
      <c r="O138" s="8"/>
      <c r="P138" s="8"/>
      <c r="Q138" s="8"/>
      <c r="R138" s="35"/>
      <c r="S138" s="35"/>
      <c r="T138" s="35"/>
      <c r="U138" s="35"/>
      <c r="V138" s="35"/>
      <c r="W138" s="35"/>
      <c r="X138" s="35"/>
      <c r="Y138" s="35"/>
      <c r="Z138" s="35"/>
    </row>
    <row r="139" spans="1:26" s="13" customFormat="1">
      <c r="A139" s="7"/>
      <c r="B139" s="8"/>
      <c r="C139" s="8"/>
      <c r="D139" s="8"/>
      <c r="E139" s="9"/>
      <c r="F139" s="9"/>
      <c r="G139" s="9"/>
      <c r="H139" s="225"/>
      <c r="I139" s="225"/>
      <c r="J139" s="226"/>
      <c r="K139" s="227"/>
      <c r="L139" s="227"/>
      <c r="M139" s="9"/>
      <c r="N139" s="8"/>
      <c r="O139" s="8"/>
      <c r="P139" s="8"/>
      <c r="Q139" s="8"/>
      <c r="R139" s="35"/>
      <c r="S139" s="35"/>
      <c r="T139" s="35"/>
      <c r="U139" s="35"/>
      <c r="V139" s="35"/>
      <c r="W139" s="35"/>
      <c r="X139" s="35"/>
      <c r="Y139" s="35"/>
      <c r="Z139" s="35"/>
    </row>
    <row r="140" spans="1:26" s="13" customFormat="1">
      <c r="A140" s="7"/>
      <c r="B140" s="8"/>
      <c r="C140" s="8"/>
      <c r="D140" s="8"/>
      <c r="E140" s="9"/>
      <c r="F140" s="9"/>
      <c r="G140" s="9"/>
      <c r="H140" s="225"/>
      <c r="I140" s="225"/>
      <c r="J140" s="226"/>
      <c r="K140" s="227"/>
      <c r="L140" s="227"/>
      <c r="M140" s="9"/>
      <c r="N140" s="8"/>
      <c r="O140" s="8"/>
      <c r="P140" s="8"/>
      <c r="Q140" s="8"/>
      <c r="R140" s="35"/>
      <c r="S140" s="35"/>
      <c r="T140" s="35"/>
      <c r="U140" s="35"/>
      <c r="V140" s="35"/>
      <c r="W140" s="35"/>
      <c r="X140" s="35"/>
      <c r="Y140" s="35"/>
      <c r="Z140" s="35"/>
    </row>
    <row r="141" spans="1:26" s="13" customFormat="1">
      <c r="A141" s="7"/>
      <c r="B141" s="8"/>
      <c r="C141" s="8"/>
      <c r="D141" s="8"/>
      <c r="E141" s="9"/>
      <c r="F141" s="9"/>
      <c r="G141" s="9"/>
      <c r="H141" s="225"/>
      <c r="I141" s="225"/>
      <c r="J141" s="226"/>
      <c r="K141" s="227"/>
      <c r="L141" s="227"/>
      <c r="M141" s="9"/>
      <c r="N141" s="8"/>
      <c r="O141" s="8"/>
      <c r="P141" s="8"/>
      <c r="Q141" s="8"/>
      <c r="R141" s="35"/>
      <c r="S141" s="35"/>
      <c r="T141" s="35"/>
      <c r="U141" s="35"/>
      <c r="V141" s="35"/>
      <c r="W141" s="35"/>
      <c r="X141" s="35"/>
      <c r="Y141" s="35"/>
      <c r="Z141" s="35"/>
    </row>
    <row r="142" spans="1:26" s="13" customFormat="1">
      <c r="A142" s="7"/>
      <c r="B142" s="8"/>
      <c r="C142" s="8"/>
      <c r="D142" s="8"/>
      <c r="E142" s="9"/>
      <c r="F142" s="9"/>
      <c r="G142" s="9"/>
      <c r="H142" s="225"/>
      <c r="I142" s="225"/>
      <c r="J142" s="226"/>
      <c r="K142" s="227"/>
      <c r="L142" s="227"/>
      <c r="M142" s="9"/>
      <c r="N142" s="8"/>
      <c r="O142" s="8"/>
      <c r="P142" s="8"/>
      <c r="Q142" s="8"/>
      <c r="R142" s="35"/>
      <c r="S142" s="35"/>
      <c r="T142" s="35"/>
      <c r="U142" s="35"/>
      <c r="V142" s="35"/>
      <c r="W142" s="35"/>
      <c r="X142" s="35"/>
      <c r="Y142" s="35"/>
      <c r="Z142" s="35"/>
    </row>
    <row r="143" spans="1:26" s="13" customFormat="1">
      <c r="A143" s="7"/>
      <c r="B143" s="8"/>
      <c r="C143" s="8"/>
      <c r="D143" s="8"/>
      <c r="E143" s="9"/>
      <c r="F143" s="9"/>
      <c r="G143" s="9"/>
      <c r="H143" s="225"/>
      <c r="I143" s="225"/>
      <c r="J143" s="226"/>
      <c r="K143" s="227"/>
      <c r="L143" s="227"/>
      <c r="M143" s="9"/>
      <c r="N143" s="8"/>
      <c r="O143" s="8"/>
      <c r="P143" s="8"/>
      <c r="Q143" s="8"/>
      <c r="R143" s="35"/>
      <c r="S143" s="35"/>
      <c r="T143" s="35"/>
      <c r="U143" s="35"/>
      <c r="V143" s="35"/>
      <c r="W143" s="35"/>
      <c r="X143" s="35"/>
      <c r="Y143" s="35"/>
      <c r="Z143" s="35"/>
    </row>
    <row r="144" spans="1:26" s="13" customFormat="1">
      <c r="A144" s="7"/>
      <c r="B144" s="8"/>
      <c r="C144" s="8"/>
      <c r="D144" s="8"/>
      <c r="E144" s="9"/>
      <c r="F144" s="9"/>
      <c r="G144" s="9"/>
      <c r="H144" s="225"/>
      <c r="I144" s="225"/>
      <c r="J144" s="226"/>
      <c r="K144" s="227"/>
      <c r="L144" s="227"/>
      <c r="M144" s="9"/>
      <c r="N144" s="8"/>
      <c r="O144" s="8"/>
      <c r="P144" s="8"/>
      <c r="Q144" s="8"/>
      <c r="R144" s="35"/>
      <c r="S144" s="35"/>
      <c r="T144" s="35"/>
      <c r="U144" s="35"/>
      <c r="V144" s="35"/>
      <c r="W144" s="35"/>
      <c r="X144" s="35"/>
      <c r="Y144" s="35"/>
      <c r="Z144" s="35"/>
    </row>
    <row r="145" spans="1:26" s="13" customFormat="1">
      <c r="A145" s="7"/>
      <c r="B145" s="8"/>
      <c r="C145" s="8"/>
      <c r="D145" s="8"/>
      <c r="E145" s="9"/>
      <c r="F145" s="9"/>
      <c r="G145" s="9"/>
      <c r="H145" s="225"/>
      <c r="I145" s="225"/>
      <c r="J145" s="226"/>
      <c r="K145" s="227"/>
      <c r="L145" s="227"/>
      <c r="M145" s="9"/>
      <c r="N145" s="8"/>
      <c r="O145" s="8"/>
      <c r="P145" s="8"/>
      <c r="Q145" s="8"/>
      <c r="R145" s="35"/>
      <c r="S145" s="35"/>
      <c r="T145" s="35"/>
      <c r="U145" s="35"/>
      <c r="V145" s="35"/>
      <c r="W145" s="35"/>
      <c r="X145" s="35"/>
      <c r="Y145" s="35"/>
      <c r="Z145" s="35"/>
    </row>
    <row r="146" spans="1:26" s="13" customFormat="1">
      <c r="A146" s="7"/>
      <c r="B146" s="8"/>
      <c r="C146" s="8"/>
      <c r="D146" s="8"/>
      <c r="E146" s="9"/>
      <c r="F146" s="9"/>
      <c r="G146" s="9"/>
      <c r="H146" s="225"/>
      <c r="I146" s="225"/>
      <c r="J146" s="226"/>
      <c r="K146" s="227"/>
      <c r="L146" s="227"/>
      <c r="M146" s="9"/>
      <c r="N146" s="8"/>
      <c r="O146" s="8"/>
      <c r="P146" s="8"/>
      <c r="Q146" s="8"/>
      <c r="R146" s="35"/>
      <c r="S146" s="35"/>
      <c r="T146" s="35"/>
      <c r="U146" s="35"/>
      <c r="V146" s="35"/>
      <c r="W146" s="35"/>
      <c r="X146" s="35"/>
      <c r="Y146" s="35"/>
      <c r="Z146" s="35"/>
    </row>
    <row r="147" spans="1:26" s="13" customFormat="1">
      <c r="A147" s="7"/>
      <c r="B147" s="8"/>
      <c r="C147" s="8"/>
      <c r="D147" s="8"/>
      <c r="E147" s="9"/>
      <c r="F147" s="9"/>
      <c r="G147" s="9"/>
      <c r="H147" s="225"/>
      <c r="I147" s="225"/>
      <c r="J147" s="226"/>
      <c r="K147" s="227"/>
      <c r="L147" s="227"/>
      <c r="M147" s="9"/>
      <c r="N147" s="8"/>
      <c r="O147" s="8"/>
      <c r="P147" s="8"/>
      <c r="Q147" s="8"/>
      <c r="R147" s="35"/>
      <c r="S147" s="35"/>
      <c r="T147" s="35"/>
      <c r="U147" s="35"/>
      <c r="V147" s="35"/>
      <c r="W147" s="35"/>
      <c r="X147" s="35"/>
      <c r="Y147" s="35"/>
      <c r="Z147" s="35"/>
    </row>
    <row r="148" spans="1:26" s="13" customFormat="1">
      <c r="A148" s="7"/>
      <c r="B148" s="8"/>
      <c r="C148" s="8"/>
      <c r="D148" s="8"/>
      <c r="E148" s="9"/>
      <c r="F148" s="9"/>
      <c r="G148" s="9"/>
      <c r="H148" s="225"/>
      <c r="I148" s="225"/>
      <c r="J148" s="226"/>
      <c r="K148" s="227"/>
      <c r="L148" s="227"/>
      <c r="M148" s="9"/>
      <c r="N148" s="8"/>
      <c r="O148" s="8"/>
      <c r="P148" s="8"/>
      <c r="Q148" s="8"/>
      <c r="R148" s="35"/>
      <c r="S148" s="35"/>
      <c r="T148" s="35"/>
      <c r="U148" s="35"/>
      <c r="V148" s="35"/>
      <c r="W148" s="35"/>
      <c r="X148" s="35"/>
      <c r="Y148" s="35"/>
      <c r="Z148" s="35"/>
    </row>
    <row r="149" spans="1:26" s="13" customFormat="1">
      <c r="A149" s="7"/>
      <c r="B149" s="8"/>
      <c r="C149" s="8"/>
      <c r="D149" s="8"/>
      <c r="E149" s="9"/>
      <c r="F149" s="9"/>
      <c r="G149" s="9"/>
      <c r="H149" s="225"/>
      <c r="I149" s="225"/>
      <c r="J149" s="226"/>
      <c r="K149" s="227"/>
      <c r="L149" s="227"/>
      <c r="M149" s="9"/>
      <c r="N149" s="8"/>
      <c r="O149" s="8"/>
      <c r="P149" s="8"/>
      <c r="Q149" s="8"/>
      <c r="R149" s="35"/>
      <c r="S149" s="35"/>
      <c r="T149" s="35"/>
      <c r="U149" s="35"/>
      <c r="V149" s="35"/>
      <c r="W149" s="35"/>
      <c r="X149" s="35"/>
      <c r="Y149" s="35"/>
      <c r="Z149" s="35"/>
    </row>
    <row r="150" spans="1:26" s="13" customFormat="1">
      <c r="A150" s="7"/>
      <c r="B150" s="8"/>
      <c r="C150" s="8"/>
      <c r="D150" s="8"/>
      <c r="E150" s="9"/>
      <c r="F150" s="9"/>
      <c r="G150" s="9"/>
      <c r="H150" s="225"/>
      <c r="I150" s="225"/>
      <c r="J150" s="226"/>
      <c r="K150" s="227"/>
      <c r="L150" s="227"/>
      <c r="M150" s="9"/>
      <c r="N150" s="8"/>
      <c r="O150" s="8"/>
      <c r="P150" s="8"/>
      <c r="Q150" s="8"/>
      <c r="R150" s="35"/>
      <c r="S150" s="35"/>
      <c r="T150" s="35"/>
      <c r="U150" s="35"/>
      <c r="V150" s="35"/>
      <c r="W150" s="35"/>
      <c r="X150" s="35"/>
      <c r="Y150" s="35"/>
      <c r="Z150" s="35"/>
    </row>
    <row r="151" spans="1:26" s="13" customFormat="1">
      <c r="A151" s="7"/>
      <c r="B151" s="8"/>
      <c r="C151" s="8"/>
      <c r="D151" s="8"/>
      <c r="E151" s="9"/>
      <c r="F151" s="9"/>
      <c r="G151" s="9"/>
      <c r="H151" s="225"/>
      <c r="I151" s="225"/>
      <c r="J151" s="226"/>
      <c r="K151" s="227"/>
      <c r="L151" s="227"/>
      <c r="M151" s="9"/>
      <c r="N151" s="8"/>
      <c r="O151" s="8"/>
      <c r="P151" s="8"/>
      <c r="Q151" s="8"/>
      <c r="R151" s="35"/>
      <c r="S151" s="35"/>
      <c r="T151" s="35"/>
      <c r="U151" s="35"/>
      <c r="V151" s="35"/>
      <c r="W151" s="35"/>
      <c r="X151" s="35"/>
      <c r="Y151" s="35"/>
      <c r="Z151" s="35"/>
    </row>
    <row r="152" spans="1:26" s="13" customFormat="1">
      <c r="A152" s="7"/>
      <c r="B152" s="8"/>
      <c r="C152" s="8"/>
      <c r="D152" s="8"/>
      <c r="E152" s="9"/>
      <c r="F152" s="9"/>
      <c r="G152" s="9"/>
      <c r="H152" s="225"/>
      <c r="I152" s="225"/>
      <c r="J152" s="226"/>
      <c r="K152" s="227"/>
      <c r="L152" s="227"/>
      <c r="M152" s="9"/>
      <c r="N152" s="8"/>
      <c r="O152" s="8"/>
      <c r="P152" s="8"/>
      <c r="Q152" s="8"/>
      <c r="R152" s="35"/>
      <c r="S152" s="35"/>
      <c r="T152" s="35"/>
      <c r="U152" s="35"/>
      <c r="V152" s="35"/>
      <c r="W152" s="35"/>
      <c r="X152" s="35"/>
      <c r="Y152" s="35"/>
      <c r="Z152" s="35"/>
    </row>
    <row r="153" spans="1:26" s="13" customFormat="1">
      <c r="A153" s="7"/>
      <c r="B153" s="8"/>
      <c r="C153" s="8"/>
      <c r="D153" s="8"/>
      <c r="E153" s="9"/>
      <c r="F153" s="9"/>
      <c r="G153" s="9"/>
      <c r="H153" s="225"/>
      <c r="I153" s="225"/>
      <c r="J153" s="226"/>
      <c r="K153" s="227"/>
      <c r="L153" s="227"/>
      <c r="M153" s="9"/>
      <c r="N153" s="8"/>
      <c r="O153" s="8"/>
      <c r="P153" s="8"/>
      <c r="Q153" s="8"/>
      <c r="R153" s="35"/>
      <c r="S153" s="35"/>
      <c r="T153" s="35"/>
      <c r="U153" s="35"/>
      <c r="V153" s="35"/>
      <c r="W153" s="35"/>
      <c r="X153" s="35"/>
      <c r="Y153" s="35"/>
      <c r="Z153" s="35"/>
    </row>
    <row r="154" spans="1:26" s="13" customFormat="1">
      <c r="A154" s="7"/>
      <c r="B154" s="8"/>
      <c r="C154" s="8"/>
      <c r="D154" s="8"/>
      <c r="E154" s="9"/>
      <c r="F154" s="9"/>
      <c r="G154" s="9"/>
      <c r="H154" s="225"/>
      <c r="I154" s="225"/>
      <c r="J154" s="226"/>
      <c r="K154" s="227"/>
      <c r="L154" s="227"/>
      <c r="M154" s="9"/>
      <c r="N154" s="8"/>
      <c r="O154" s="8"/>
      <c r="P154" s="8"/>
      <c r="Q154" s="8"/>
      <c r="R154" s="35"/>
      <c r="S154" s="35"/>
      <c r="T154" s="35"/>
      <c r="U154" s="35"/>
      <c r="V154" s="35"/>
      <c r="W154" s="35"/>
      <c r="X154" s="35"/>
      <c r="Y154" s="35"/>
      <c r="Z154" s="35"/>
    </row>
    <row r="155" spans="1:26" s="13" customFormat="1">
      <c r="A155" s="7"/>
      <c r="B155" s="8"/>
      <c r="C155" s="8"/>
      <c r="D155" s="8"/>
      <c r="E155" s="9"/>
      <c r="F155" s="9"/>
      <c r="G155" s="9"/>
      <c r="H155" s="225"/>
      <c r="I155" s="225"/>
      <c r="J155" s="226"/>
      <c r="K155" s="227"/>
      <c r="L155" s="227"/>
      <c r="M155" s="9"/>
      <c r="N155" s="8"/>
      <c r="O155" s="8"/>
      <c r="P155" s="8"/>
      <c r="Q155" s="8"/>
      <c r="R155" s="35"/>
      <c r="S155" s="35"/>
      <c r="T155" s="35"/>
      <c r="U155" s="35"/>
      <c r="V155" s="35"/>
      <c r="W155" s="35"/>
      <c r="X155" s="35"/>
      <c r="Y155" s="35"/>
      <c r="Z155" s="35"/>
    </row>
    <row r="156" spans="1:26" s="13" customFormat="1">
      <c r="A156" s="7"/>
      <c r="B156" s="8"/>
      <c r="C156" s="8"/>
      <c r="D156" s="8"/>
      <c r="E156" s="9"/>
      <c r="F156" s="9"/>
      <c r="G156" s="9"/>
      <c r="H156" s="225"/>
      <c r="I156" s="225"/>
      <c r="J156" s="226"/>
      <c r="K156" s="227"/>
      <c r="L156" s="227"/>
      <c r="M156" s="9"/>
      <c r="N156" s="8"/>
      <c r="O156" s="8"/>
      <c r="P156" s="8"/>
      <c r="Q156" s="8"/>
      <c r="R156" s="35"/>
      <c r="S156" s="35"/>
      <c r="T156" s="35"/>
      <c r="U156" s="35"/>
      <c r="V156" s="35"/>
      <c r="W156" s="35"/>
      <c r="X156" s="35"/>
      <c r="Y156" s="35"/>
      <c r="Z156" s="35"/>
    </row>
    <row r="157" spans="1:26" s="13" customFormat="1">
      <c r="A157" s="7"/>
      <c r="B157" s="8"/>
      <c r="C157" s="8"/>
      <c r="D157" s="8"/>
      <c r="E157" s="9"/>
      <c r="F157" s="9"/>
      <c r="G157" s="9"/>
      <c r="H157" s="225"/>
      <c r="I157" s="225"/>
      <c r="J157" s="226"/>
      <c r="K157" s="227"/>
      <c r="L157" s="227"/>
      <c r="M157" s="9"/>
      <c r="N157" s="8"/>
      <c r="O157" s="8"/>
      <c r="P157" s="8"/>
      <c r="Q157" s="8"/>
      <c r="R157" s="35"/>
      <c r="S157" s="35"/>
      <c r="T157" s="35"/>
      <c r="U157" s="35"/>
      <c r="V157" s="35"/>
      <c r="W157" s="35"/>
      <c r="X157" s="35"/>
      <c r="Y157" s="35"/>
      <c r="Z157" s="35"/>
    </row>
    <row r="158" spans="1:26" s="13" customFormat="1">
      <c r="A158" s="7"/>
      <c r="B158" s="8"/>
      <c r="C158" s="8"/>
      <c r="D158" s="8"/>
      <c r="E158" s="9"/>
      <c r="F158" s="9"/>
      <c r="G158" s="9"/>
      <c r="H158" s="225"/>
      <c r="I158" s="225"/>
      <c r="J158" s="226"/>
      <c r="K158" s="227"/>
      <c r="L158" s="227"/>
      <c r="M158" s="9"/>
      <c r="N158" s="8"/>
      <c r="O158" s="8"/>
      <c r="P158" s="8"/>
      <c r="Q158" s="8"/>
      <c r="R158" s="35"/>
      <c r="S158" s="35"/>
      <c r="T158" s="35"/>
      <c r="U158" s="35"/>
      <c r="V158" s="35"/>
      <c r="W158" s="35"/>
      <c r="X158" s="35"/>
      <c r="Y158" s="35"/>
      <c r="Z158" s="35"/>
    </row>
    <row r="159" spans="1:26" s="13" customFormat="1">
      <c r="A159" s="7"/>
      <c r="B159" s="8"/>
      <c r="C159" s="8"/>
      <c r="D159" s="8"/>
      <c r="E159" s="9"/>
      <c r="F159" s="9"/>
      <c r="G159" s="9"/>
      <c r="H159" s="225"/>
      <c r="I159" s="225"/>
      <c r="J159" s="226"/>
      <c r="K159" s="227"/>
      <c r="L159" s="227"/>
      <c r="M159" s="9"/>
      <c r="N159" s="8"/>
      <c r="O159" s="8"/>
      <c r="P159" s="8"/>
      <c r="Q159" s="8"/>
      <c r="R159" s="35"/>
      <c r="S159" s="35"/>
      <c r="T159" s="35"/>
      <c r="U159" s="35"/>
      <c r="V159" s="35"/>
      <c r="W159" s="35"/>
      <c r="X159" s="35"/>
      <c r="Y159" s="35"/>
      <c r="Z159" s="35"/>
    </row>
    <row r="160" spans="1:26" s="13" customFormat="1">
      <c r="A160" s="7"/>
      <c r="B160" s="8"/>
      <c r="C160" s="8"/>
      <c r="D160" s="8"/>
      <c r="E160" s="9"/>
      <c r="F160" s="9"/>
      <c r="G160" s="9"/>
      <c r="H160" s="225"/>
      <c r="I160" s="225"/>
      <c r="J160" s="226"/>
      <c r="K160" s="227"/>
      <c r="L160" s="227"/>
      <c r="M160" s="9"/>
      <c r="N160" s="8"/>
      <c r="O160" s="8"/>
      <c r="P160" s="8"/>
      <c r="Q160" s="8"/>
      <c r="R160" s="35"/>
      <c r="S160" s="35"/>
      <c r="T160" s="35"/>
      <c r="U160" s="35"/>
      <c r="V160" s="35"/>
      <c r="W160" s="35"/>
      <c r="X160" s="35"/>
      <c r="Y160" s="35"/>
      <c r="Z160" s="35"/>
    </row>
    <row r="161" spans="1:26" s="13" customFormat="1">
      <c r="A161" s="7"/>
      <c r="B161" s="8"/>
      <c r="C161" s="8"/>
      <c r="D161" s="8"/>
      <c r="E161" s="9"/>
      <c r="F161" s="9"/>
      <c r="G161" s="9"/>
      <c r="H161" s="225"/>
      <c r="I161" s="225"/>
      <c r="J161" s="226"/>
      <c r="K161" s="227"/>
      <c r="L161" s="227"/>
      <c r="M161" s="9"/>
      <c r="N161" s="8"/>
      <c r="O161" s="8"/>
      <c r="P161" s="8"/>
      <c r="Q161" s="8"/>
      <c r="R161" s="35"/>
      <c r="S161" s="35"/>
      <c r="T161" s="35"/>
      <c r="U161" s="35"/>
      <c r="V161" s="35"/>
      <c r="W161" s="35"/>
      <c r="X161" s="35"/>
      <c r="Y161" s="35"/>
      <c r="Z161" s="35"/>
    </row>
    <row r="162" spans="1:26" s="13" customFormat="1">
      <c r="A162" s="7"/>
      <c r="B162" s="8"/>
      <c r="C162" s="8"/>
      <c r="D162" s="8"/>
      <c r="E162" s="9"/>
      <c r="F162" s="9"/>
      <c r="G162" s="9"/>
      <c r="H162" s="225"/>
      <c r="I162" s="225"/>
      <c r="J162" s="226"/>
      <c r="K162" s="227"/>
      <c r="L162" s="227"/>
      <c r="M162" s="9"/>
      <c r="N162" s="8"/>
      <c r="O162" s="8"/>
      <c r="P162" s="8"/>
      <c r="Q162" s="8"/>
      <c r="R162" s="35"/>
      <c r="S162" s="35"/>
      <c r="T162" s="35"/>
      <c r="U162" s="35"/>
      <c r="V162" s="35"/>
      <c r="W162" s="35"/>
      <c r="X162" s="35"/>
      <c r="Y162" s="35"/>
      <c r="Z162" s="35"/>
    </row>
    <row r="163" spans="1:26" s="13" customFormat="1">
      <c r="A163" s="7"/>
      <c r="B163" s="8"/>
      <c r="C163" s="8"/>
      <c r="D163" s="8"/>
      <c r="E163" s="9"/>
      <c r="F163" s="9"/>
      <c r="G163" s="9"/>
      <c r="H163" s="225"/>
      <c r="I163" s="225"/>
      <c r="J163" s="226"/>
      <c r="K163" s="227"/>
      <c r="L163" s="227"/>
      <c r="M163" s="9"/>
      <c r="N163" s="8"/>
      <c r="O163" s="8"/>
      <c r="P163" s="8"/>
      <c r="Q163" s="8"/>
      <c r="R163" s="35"/>
      <c r="S163" s="35"/>
      <c r="T163" s="35"/>
      <c r="U163" s="35"/>
      <c r="V163" s="35"/>
      <c r="W163" s="35"/>
      <c r="X163" s="35"/>
      <c r="Y163" s="35"/>
      <c r="Z163" s="35"/>
    </row>
    <row r="164" spans="1:26" s="13" customFormat="1">
      <c r="A164" s="7"/>
      <c r="B164" s="8"/>
      <c r="C164" s="8"/>
      <c r="D164" s="8"/>
      <c r="E164" s="9"/>
      <c r="F164" s="9"/>
      <c r="G164" s="9"/>
      <c r="H164" s="225"/>
      <c r="I164" s="225"/>
      <c r="J164" s="226"/>
      <c r="K164" s="227"/>
      <c r="L164" s="227"/>
      <c r="M164" s="9"/>
      <c r="N164" s="8"/>
      <c r="O164" s="8"/>
      <c r="P164" s="8"/>
      <c r="Q164" s="8"/>
      <c r="R164" s="35"/>
      <c r="S164" s="35"/>
      <c r="T164" s="35"/>
      <c r="U164" s="35"/>
      <c r="V164" s="35"/>
      <c r="W164" s="35"/>
      <c r="X164" s="35"/>
      <c r="Y164" s="35"/>
      <c r="Z164" s="35"/>
    </row>
    <row r="165" spans="1:26" s="13" customFormat="1">
      <c r="A165" s="7"/>
      <c r="B165" s="8"/>
      <c r="C165" s="8"/>
      <c r="D165" s="8"/>
      <c r="E165" s="9"/>
      <c r="F165" s="9"/>
      <c r="G165" s="9"/>
      <c r="H165" s="225"/>
      <c r="I165" s="225"/>
      <c r="J165" s="226"/>
      <c r="K165" s="227"/>
      <c r="L165" s="227"/>
      <c r="M165" s="9"/>
      <c r="N165" s="8"/>
      <c r="O165" s="8"/>
      <c r="P165" s="8"/>
      <c r="Q165" s="8"/>
      <c r="R165" s="35"/>
      <c r="S165" s="35"/>
      <c r="T165" s="35"/>
      <c r="U165" s="35"/>
      <c r="V165" s="35"/>
      <c r="W165" s="35"/>
      <c r="X165" s="35"/>
      <c r="Y165" s="35"/>
      <c r="Z165" s="35"/>
    </row>
    <row r="166" spans="1:26" s="13" customFormat="1">
      <c r="A166" s="7"/>
      <c r="B166" s="8"/>
      <c r="C166" s="8"/>
      <c r="D166" s="8"/>
      <c r="E166" s="9"/>
      <c r="F166" s="9"/>
      <c r="G166" s="9"/>
      <c r="H166" s="225"/>
      <c r="I166" s="225"/>
      <c r="J166" s="226"/>
      <c r="K166" s="227"/>
      <c r="L166" s="227"/>
      <c r="M166" s="9"/>
      <c r="N166" s="8"/>
      <c r="O166" s="8"/>
      <c r="P166" s="8"/>
      <c r="Q166" s="8"/>
      <c r="R166" s="35"/>
      <c r="S166" s="35"/>
      <c r="T166" s="35"/>
      <c r="U166" s="35"/>
      <c r="V166" s="35"/>
      <c r="W166" s="35"/>
      <c r="X166" s="35"/>
      <c r="Y166" s="35"/>
      <c r="Z166" s="35"/>
    </row>
    <row r="167" spans="1:26" s="13" customFormat="1">
      <c r="A167" s="7"/>
      <c r="B167" s="8"/>
      <c r="C167" s="8"/>
      <c r="D167" s="8"/>
      <c r="E167" s="9"/>
      <c r="F167" s="9"/>
      <c r="G167" s="9"/>
      <c r="H167" s="225"/>
      <c r="I167" s="225"/>
      <c r="J167" s="226"/>
      <c r="K167" s="227"/>
      <c r="L167" s="227"/>
      <c r="M167" s="9"/>
      <c r="N167" s="8"/>
      <c r="O167" s="8"/>
      <c r="P167" s="8"/>
      <c r="Q167" s="8"/>
      <c r="R167" s="35"/>
      <c r="S167" s="35"/>
      <c r="T167" s="35"/>
      <c r="U167" s="35"/>
      <c r="V167" s="35"/>
      <c r="W167" s="35"/>
      <c r="X167" s="35"/>
      <c r="Y167" s="35"/>
      <c r="Z167" s="35"/>
    </row>
    <row r="168" spans="1:26" s="13" customFormat="1">
      <c r="A168" s="7"/>
      <c r="B168" s="8"/>
      <c r="C168" s="8"/>
      <c r="D168" s="8"/>
      <c r="E168" s="9"/>
      <c r="F168" s="9"/>
      <c r="G168" s="9"/>
      <c r="H168" s="225"/>
      <c r="I168" s="225"/>
      <c r="J168" s="226"/>
      <c r="K168" s="227"/>
      <c r="L168" s="227"/>
      <c r="M168" s="9"/>
      <c r="N168" s="8"/>
      <c r="O168" s="8"/>
      <c r="P168" s="8"/>
      <c r="Q168" s="8"/>
      <c r="R168" s="35"/>
      <c r="S168" s="35"/>
      <c r="T168" s="35"/>
      <c r="U168" s="35"/>
      <c r="V168" s="35"/>
      <c r="W168" s="35"/>
      <c r="X168" s="35"/>
      <c r="Y168" s="35"/>
      <c r="Z168" s="35"/>
    </row>
    <row r="169" spans="1:26" s="13" customFormat="1">
      <c r="A169" s="7"/>
      <c r="B169" s="8"/>
      <c r="C169" s="8"/>
      <c r="D169" s="8"/>
      <c r="E169" s="9"/>
      <c r="F169" s="9"/>
      <c r="G169" s="9"/>
      <c r="H169" s="225"/>
      <c r="I169" s="225"/>
      <c r="J169" s="226"/>
      <c r="K169" s="227"/>
      <c r="L169" s="227"/>
      <c r="M169" s="9"/>
      <c r="N169" s="8"/>
      <c r="O169" s="8"/>
      <c r="P169" s="8"/>
      <c r="Q169" s="8"/>
      <c r="R169" s="35"/>
      <c r="S169" s="35"/>
      <c r="T169" s="35"/>
      <c r="U169" s="35"/>
      <c r="V169" s="35"/>
      <c r="W169" s="35"/>
      <c r="X169" s="35"/>
      <c r="Y169" s="35"/>
      <c r="Z169" s="35"/>
    </row>
    <row r="170" spans="1:26" s="13" customFormat="1">
      <c r="A170" s="7"/>
      <c r="B170" s="8"/>
      <c r="C170" s="8"/>
      <c r="D170" s="8"/>
      <c r="E170" s="9"/>
      <c r="F170" s="9"/>
      <c r="G170" s="9"/>
      <c r="H170" s="225"/>
      <c r="I170" s="225"/>
      <c r="J170" s="226"/>
      <c r="K170" s="227"/>
      <c r="L170" s="227"/>
      <c r="M170" s="9"/>
      <c r="N170" s="8"/>
      <c r="O170" s="8"/>
      <c r="P170" s="8"/>
      <c r="Q170" s="8"/>
      <c r="R170" s="35"/>
      <c r="S170" s="35"/>
      <c r="T170" s="35"/>
      <c r="U170" s="35"/>
      <c r="V170" s="35"/>
      <c r="W170" s="35"/>
      <c r="X170" s="35"/>
      <c r="Y170" s="35"/>
      <c r="Z170" s="35"/>
    </row>
    <row r="171" spans="1:26" s="13" customFormat="1">
      <c r="A171" s="7"/>
      <c r="B171" s="8"/>
      <c r="C171" s="8"/>
      <c r="D171" s="8"/>
      <c r="E171" s="9"/>
      <c r="F171" s="9"/>
      <c r="G171" s="9"/>
      <c r="H171" s="225"/>
      <c r="I171" s="225"/>
      <c r="J171" s="226"/>
      <c r="K171" s="227"/>
      <c r="L171" s="227"/>
      <c r="M171" s="9"/>
      <c r="N171" s="8"/>
      <c r="O171" s="8"/>
      <c r="P171" s="8"/>
      <c r="Q171" s="8"/>
      <c r="R171" s="35"/>
      <c r="S171" s="35"/>
      <c r="T171" s="35"/>
      <c r="U171" s="35"/>
      <c r="V171" s="35"/>
      <c r="W171" s="35"/>
      <c r="X171" s="35"/>
      <c r="Y171" s="35"/>
      <c r="Z171" s="35"/>
    </row>
    <row r="172" spans="1:26" s="13" customFormat="1">
      <c r="A172" s="7"/>
      <c r="B172" s="8"/>
      <c r="C172" s="8"/>
      <c r="D172" s="8"/>
      <c r="E172" s="9"/>
      <c r="F172" s="9"/>
      <c r="G172" s="9"/>
      <c r="H172" s="225"/>
      <c r="I172" s="225"/>
      <c r="J172" s="226"/>
      <c r="K172" s="227"/>
      <c r="L172" s="227"/>
      <c r="M172" s="9"/>
      <c r="N172" s="8"/>
      <c r="O172" s="8"/>
      <c r="P172" s="8"/>
      <c r="Q172" s="8"/>
      <c r="R172" s="35"/>
      <c r="S172" s="35"/>
      <c r="T172" s="35"/>
      <c r="U172" s="35"/>
      <c r="V172" s="35"/>
      <c r="W172" s="35"/>
      <c r="X172" s="35"/>
      <c r="Y172" s="35"/>
      <c r="Z172" s="35"/>
    </row>
    <row r="173" spans="1:26" s="13" customFormat="1">
      <c r="A173" s="7"/>
      <c r="B173" s="8"/>
      <c r="C173" s="8"/>
      <c r="D173" s="8"/>
      <c r="E173" s="9"/>
      <c r="F173" s="9"/>
      <c r="G173" s="9"/>
      <c r="H173" s="225"/>
      <c r="I173" s="225"/>
      <c r="J173" s="226"/>
      <c r="K173" s="227"/>
      <c r="L173" s="227"/>
      <c r="M173" s="9"/>
      <c r="N173" s="8"/>
      <c r="O173" s="8"/>
      <c r="P173" s="8"/>
      <c r="Q173" s="8"/>
      <c r="R173" s="35"/>
      <c r="S173" s="35"/>
      <c r="T173" s="35"/>
      <c r="U173" s="35"/>
      <c r="V173" s="35"/>
      <c r="W173" s="35"/>
      <c r="X173" s="35"/>
      <c r="Y173" s="35"/>
      <c r="Z173" s="35"/>
    </row>
    <row r="174" spans="1:26" s="13" customFormat="1">
      <c r="A174" s="7"/>
      <c r="B174" s="8"/>
      <c r="C174" s="8"/>
      <c r="D174" s="8"/>
      <c r="E174" s="9"/>
      <c r="F174" s="9"/>
      <c r="G174" s="9"/>
      <c r="H174" s="225"/>
      <c r="I174" s="225"/>
      <c r="J174" s="226"/>
      <c r="K174" s="227"/>
      <c r="L174" s="227"/>
      <c r="M174" s="9"/>
      <c r="N174" s="8"/>
      <c r="O174" s="8"/>
      <c r="P174" s="8"/>
      <c r="Q174" s="8"/>
      <c r="R174" s="35"/>
      <c r="S174" s="35"/>
      <c r="T174" s="35"/>
      <c r="U174" s="35"/>
      <c r="V174" s="35"/>
      <c r="W174" s="35"/>
      <c r="X174" s="35"/>
      <c r="Y174" s="35"/>
      <c r="Z174" s="35"/>
    </row>
    <row r="175" spans="1:26" s="13" customFormat="1">
      <c r="A175" s="7"/>
      <c r="B175" s="8"/>
      <c r="C175" s="8"/>
      <c r="D175" s="8"/>
      <c r="E175" s="9"/>
      <c r="F175" s="9"/>
      <c r="G175" s="9"/>
      <c r="H175" s="225"/>
      <c r="I175" s="225"/>
      <c r="J175" s="226"/>
      <c r="K175" s="227"/>
      <c r="L175" s="227"/>
      <c r="M175" s="9"/>
      <c r="N175" s="8"/>
      <c r="O175" s="8"/>
      <c r="P175" s="8"/>
      <c r="Q175" s="8"/>
      <c r="R175" s="35"/>
      <c r="S175" s="35"/>
      <c r="T175" s="35"/>
      <c r="U175" s="35"/>
      <c r="V175" s="35"/>
      <c r="W175" s="35"/>
      <c r="X175" s="35"/>
      <c r="Y175" s="35"/>
      <c r="Z175" s="35"/>
    </row>
    <row r="176" spans="1:26" s="13" customFormat="1">
      <c r="A176" s="7"/>
      <c r="B176" s="8"/>
      <c r="C176" s="8"/>
      <c r="D176" s="8"/>
      <c r="E176" s="9"/>
      <c r="F176" s="9"/>
      <c r="G176" s="9"/>
      <c r="H176" s="225"/>
      <c r="I176" s="225"/>
      <c r="J176" s="226"/>
      <c r="K176" s="227"/>
      <c r="L176" s="227"/>
      <c r="M176" s="9"/>
      <c r="N176" s="8"/>
      <c r="O176" s="8"/>
      <c r="P176" s="8"/>
      <c r="Q176" s="8"/>
      <c r="R176" s="35"/>
      <c r="S176" s="35"/>
      <c r="T176" s="35"/>
      <c r="U176" s="35"/>
      <c r="V176" s="35"/>
      <c r="W176" s="35"/>
      <c r="X176" s="35"/>
      <c r="Y176" s="35"/>
      <c r="Z176" s="35"/>
    </row>
    <row r="177" spans="1:26" s="13" customFormat="1">
      <c r="A177" s="7"/>
      <c r="B177" s="8"/>
      <c r="C177" s="8"/>
      <c r="D177" s="8"/>
      <c r="E177" s="9"/>
      <c r="F177" s="9"/>
      <c r="G177" s="9"/>
      <c r="H177" s="225"/>
      <c r="I177" s="225"/>
      <c r="J177" s="226"/>
      <c r="K177" s="227"/>
      <c r="L177" s="227"/>
      <c r="M177" s="9"/>
      <c r="N177" s="8"/>
      <c r="O177" s="8"/>
      <c r="P177" s="8"/>
      <c r="Q177" s="8"/>
      <c r="R177" s="35"/>
      <c r="S177" s="35"/>
      <c r="T177" s="35"/>
      <c r="U177" s="35"/>
      <c r="V177" s="35"/>
      <c r="W177" s="35"/>
      <c r="X177" s="35"/>
      <c r="Y177" s="35"/>
      <c r="Z177" s="35"/>
    </row>
    <row r="178" spans="1:26" s="13" customFormat="1">
      <c r="A178" s="7"/>
      <c r="B178" s="8"/>
      <c r="C178" s="8"/>
      <c r="D178" s="8"/>
      <c r="E178" s="9"/>
      <c r="F178" s="9"/>
      <c r="G178" s="9"/>
      <c r="H178" s="225"/>
      <c r="I178" s="225"/>
      <c r="J178" s="226"/>
      <c r="K178" s="227"/>
      <c r="L178" s="227"/>
      <c r="M178" s="9"/>
      <c r="N178" s="8"/>
      <c r="O178" s="8"/>
      <c r="P178" s="8"/>
      <c r="Q178" s="8"/>
      <c r="R178" s="35"/>
      <c r="S178" s="35"/>
      <c r="T178" s="35"/>
      <c r="U178" s="35"/>
      <c r="V178" s="35"/>
      <c r="W178" s="35"/>
      <c r="X178" s="35"/>
      <c r="Y178" s="35"/>
      <c r="Z178" s="35"/>
    </row>
    <row r="179" spans="1:26" s="13" customFormat="1">
      <c r="A179" s="7"/>
      <c r="B179" s="8"/>
      <c r="C179" s="8"/>
      <c r="D179" s="8"/>
      <c r="E179" s="9"/>
      <c r="F179" s="9"/>
      <c r="G179" s="9"/>
      <c r="H179" s="225"/>
      <c r="I179" s="225"/>
      <c r="J179" s="226"/>
      <c r="K179" s="227"/>
      <c r="L179" s="227"/>
      <c r="M179" s="9"/>
      <c r="N179" s="8"/>
      <c r="O179" s="8"/>
      <c r="P179" s="8"/>
      <c r="Q179" s="8"/>
      <c r="R179" s="35"/>
      <c r="S179" s="35"/>
      <c r="T179" s="35"/>
      <c r="U179" s="35"/>
      <c r="V179" s="35"/>
      <c r="W179" s="35"/>
      <c r="X179" s="35"/>
      <c r="Y179" s="35"/>
      <c r="Z179" s="35"/>
    </row>
    <row r="180" spans="1:26" s="13" customFormat="1">
      <c r="A180" s="7"/>
      <c r="B180" s="8"/>
      <c r="C180" s="8"/>
      <c r="D180" s="8"/>
      <c r="E180" s="9"/>
      <c r="F180" s="9"/>
      <c r="G180" s="9"/>
      <c r="H180" s="225"/>
      <c r="I180" s="225"/>
      <c r="J180" s="226"/>
      <c r="K180" s="227"/>
      <c r="L180" s="227"/>
      <c r="M180" s="9"/>
      <c r="N180" s="8"/>
      <c r="O180" s="8"/>
      <c r="P180" s="8"/>
      <c r="Q180" s="8"/>
      <c r="R180" s="35"/>
      <c r="S180" s="35"/>
      <c r="T180" s="35"/>
      <c r="U180" s="35"/>
      <c r="V180" s="35"/>
      <c r="W180" s="35"/>
      <c r="X180" s="35"/>
      <c r="Y180" s="35"/>
      <c r="Z180" s="35"/>
    </row>
    <row r="181" spans="1:26" s="13" customFormat="1">
      <c r="A181" s="7"/>
      <c r="B181" s="8"/>
      <c r="C181" s="8"/>
      <c r="D181" s="8"/>
      <c r="E181" s="9"/>
      <c r="F181" s="9"/>
      <c r="G181" s="9"/>
      <c r="H181" s="225"/>
      <c r="I181" s="225"/>
      <c r="J181" s="226"/>
      <c r="K181" s="227"/>
      <c r="L181" s="227"/>
      <c r="M181" s="9"/>
      <c r="N181" s="8"/>
      <c r="O181" s="8"/>
      <c r="P181" s="8"/>
      <c r="Q181" s="8"/>
      <c r="R181" s="35"/>
      <c r="S181" s="35"/>
      <c r="T181" s="35"/>
      <c r="U181" s="35"/>
      <c r="V181" s="35"/>
      <c r="W181" s="35"/>
      <c r="X181" s="35"/>
      <c r="Y181" s="35"/>
      <c r="Z181" s="35"/>
    </row>
    <row r="182" spans="1:26" s="13" customFormat="1">
      <c r="A182" s="7"/>
      <c r="B182" s="8"/>
      <c r="C182" s="8"/>
      <c r="D182" s="8"/>
      <c r="E182" s="9"/>
      <c r="F182" s="9"/>
      <c r="G182" s="9"/>
      <c r="H182" s="225"/>
      <c r="I182" s="225"/>
      <c r="J182" s="226"/>
      <c r="K182" s="227"/>
      <c r="L182" s="227"/>
      <c r="M182" s="9"/>
      <c r="N182" s="8"/>
      <c r="O182" s="8"/>
      <c r="P182" s="8"/>
      <c r="Q182" s="8"/>
      <c r="R182" s="35"/>
      <c r="S182" s="35"/>
      <c r="T182" s="35"/>
      <c r="U182" s="35"/>
      <c r="V182" s="35"/>
      <c r="W182" s="35"/>
      <c r="X182" s="35"/>
      <c r="Y182" s="35"/>
      <c r="Z182" s="35"/>
    </row>
    <row r="183" spans="1:26" s="13" customFormat="1">
      <c r="A183" s="7"/>
      <c r="B183" s="8"/>
      <c r="C183" s="8"/>
      <c r="D183" s="8"/>
      <c r="E183" s="9"/>
      <c r="F183" s="9"/>
      <c r="G183" s="9"/>
      <c r="H183" s="225"/>
      <c r="I183" s="225"/>
      <c r="J183" s="226"/>
      <c r="K183" s="227"/>
      <c r="L183" s="227"/>
      <c r="M183" s="9"/>
      <c r="N183" s="8"/>
      <c r="O183" s="8"/>
      <c r="P183" s="8"/>
      <c r="Q183" s="8"/>
      <c r="R183" s="35"/>
      <c r="S183" s="35"/>
      <c r="T183" s="35"/>
      <c r="U183" s="35"/>
      <c r="V183" s="35"/>
      <c r="W183" s="35"/>
      <c r="X183" s="35"/>
      <c r="Y183" s="35"/>
      <c r="Z183" s="35"/>
    </row>
    <row r="184" spans="1:26" s="13" customFormat="1">
      <c r="A184" s="7"/>
      <c r="B184" s="8"/>
      <c r="C184" s="8"/>
      <c r="D184" s="8"/>
      <c r="E184" s="9"/>
      <c r="F184" s="9"/>
      <c r="G184" s="9"/>
      <c r="H184" s="225"/>
      <c r="I184" s="225"/>
      <c r="J184" s="226"/>
      <c r="K184" s="227"/>
      <c r="L184" s="227"/>
      <c r="M184" s="9"/>
      <c r="N184" s="8"/>
      <c r="O184" s="8"/>
      <c r="P184" s="8"/>
      <c r="Q184" s="8"/>
      <c r="R184" s="35"/>
      <c r="S184" s="35"/>
      <c r="T184" s="35"/>
      <c r="U184" s="35"/>
      <c r="V184" s="35"/>
      <c r="W184" s="35"/>
      <c r="X184" s="35"/>
      <c r="Y184" s="35"/>
      <c r="Z184" s="35"/>
    </row>
    <row r="185" spans="1:26" s="13" customFormat="1">
      <c r="A185" s="7"/>
      <c r="B185" s="8"/>
      <c r="C185" s="8"/>
      <c r="D185" s="8"/>
      <c r="E185" s="9"/>
      <c r="F185" s="9"/>
      <c r="G185" s="9"/>
      <c r="H185" s="225"/>
      <c r="I185" s="225"/>
      <c r="J185" s="226"/>
      <c r="K185" s="227"/>
      <c r="L185" s="227"/>
      <c r="M185" s="9"/>
      <c r="N185" s="8"/>
      <c r="O185" s="8"/>
      <c r="P185" s="8"/>
      <c r="Q185" s="8"/>
      <c r="R185" s="35"/>
      <c r="S185" s="35"/>
      <c r="T185" s="35"/>
      <c r="U185" s="35"/>
      <c r="V185" s="35"/>
      <c r="W185" s="35"/>
      <c r="X185" s="35"/>
      <c r="Y185" s="35"/>
      <c r="Z185" s="35"/>
    </row>
    <row r="186" spans="1:26" s="13" customFormat="1">
      <c r="A186" s="7"/>
      <c r="B186" s="8"/>
      <c r="C186" s="8"/>
      <c r="D186" s="8"/>
      <c r="E186" s="9"/>
      <c r="F186" s="9"/>
      <c r="G186" s="9"/>
      <c r="H186" s="225"/>
      <c r="I186" s="225"/>
      <c r="J186" s="226"/>
      <c r="K186" s="227"/>
      <c r="L186" s="227"/>
      <c r="M186" s="9"/>
      <c r="N186" s="8"/>
      <c r="O186" s="8"/>
      <c r="P186" s="8"/>
      <c r="Q186" s="8"/>
      <c r="R186" s="35"/>
      <c r="S186" s="35"/>
      <c r="T186" s="35"/>
      <c r="U186" s="35"/>
      <c r="V186" s="35"/>
      <c r="W186" s="35"/>
      <c r="X186" s="35"/>
      <c r="Y186" s="35"/>
      <c r="Z186" s="35"/>
    </row>
    <row r="187" spans="1:26" s="13" customFormat="1">
      <c r="A187" s="7"/>
      <c r="B187" s="8"/>
      <c r="C187" s="8"/>
      <c r="D187" s="8"/>
      <c r="E187" s="9"/>
      <c r="F187" s="9"/>
      <c r="G187" s="9"/>
      <c r="H187" s="225"/>
      <c r="I187" s="225"/>
      <c r="J187" s="226"/>
      <c r="K187" s="227"/>
      <c r="L187" s="227"/>
      <c r="M187" s="9"/>
      <c r="N187" s="8"/>
      <c r="O187" s="8"/>
      <c r="P187" s="8"/>
      <c r="Q187" s="8"/>
      <c r="R187" s="35"/>
      <c r="S187" s="35"/>
      <c r="T187" s="35"/>
      <c r="U187" s="35"/>
      <c r="V187" s="35"/>
      <c r="W187" s="35"/>
      <c r="X187" s="35"/>
      <c r="Y187" s="35"/>
      <c r="Z187" s="35"/>
    </row>
    <row r="188" spans="1:26" s="13" customFormat="1">
      <c r="A188" s="7"/>
      <c r="B188" s="8"/>
      <c r="C188" s="8"/>
      <c r="D188" s="8"/>
      <c r="E188" s="9"/>
      <c r="F188" s="9"/>
      <c r="G188" s="9"/>
      <c r="H188" s="225"/>
      <c r="I188" s="225"/>
      <c r="J188" s="226"/>
      <c r="K188" s="227"/>
      <c r="L188" s="227"/>
      <c r="M188" s="9"/>
      <c r="N188" s="8"/>
      <c r="O188" s="8"/>
      <c r="P188" s="8"/>
      <c r="Q188" s="8"/>
      <c r="R188" s="35"/>
      <c r="S188" s="35"/>
      <c r="T188" s="35"/>
      <c r="U188" s="35"/>
      <c r="V188" s="35"/>
      <c r="W188" s="35"/>
      <c r="X188" s="35"/>
      <c r="Y188" s="35"/>
      <c r="Z188" s="35"/>
    </row>
    <row r="189" spans="1:26" s="13" customFormat="1">
      <c r="A189" s="7"/>
      <c r="B189" s="8"/>
      <c r="C189" s="8"/>
      <c r="D189" s="8"/>
      <c r="E189" s="9"/>
      <c r="F189" s="9"/>
      <c r="G189" s="9"/>
      <c r="H189" s="225"/>
      <c r="I189" s="225"/>
      <c r="J189" s="226"/>
      <c r="K189" s="227"/>
      <c r="L189" s="227"/>
      <c r="M189" s="9"/>
      <c r="N189" s="8"/>
      <c r="O189" s="8"/>
      <c r="P189" s="8"/>
      <c r="Q189" s="8"/>
      <c r="R189" s="35"/>
      <c r="S189" s="35"/>
      <c r="T189" s="35"/>
      <c r="U189" s="35"/>
      <c r="V189" s="35"/>
      <c r="W189" s="35"/>
      <c r="X189" s="35"/>
      <c r="Y189" s="35"/>
      <c r="Z189" s="35"/>
    </row>
    <row r="190" spans="1:26" s="13" customFormat="1">
      <c r="A190" s="7"/>
      <c r="B190" s="8"/>
      <c r="C190" s="8"/>
      <c r="D190" s="8"/>
      <c r="E190" s="9"/>
      <c r="F190" s="9"/>
      <c r="G190" s="9"/>
      <c r="H190" s="225"/>
      <c r="I190" s="225"/>
      <c r="J190" s="226"/>
      <c r="K190" s="227"/>
      <c r="L190" s="227"/>
      <c r="M190" s="9"/>
      <c r="N190" s="8"/>
      <c r="O190" s="8"/>
      <c r="P190" s="8"/>
      <c r="Q190" s="8"/>
      <c r="R190" s="35"/>
      <c r="S190" s="35"/>
      <c r="T190" s="35"/>
      <c r="U190" s="35"/>
      <c r="V190" s="35"/>
      <c r="W190" s="35"/>
      <c r="X190" s="35"/>
      <c r="Y190" s="35"/>
      <c r="Z190" s="35"/>
    </row>
    <row r="191" spans="1:26" s="13" customFormat="1">
      <c r="A191" s="7"/>
      <c r="B191" s="8"/>
      <c r="C191" s="8"/>
      <c r="D191" s="8"/>
      <c r="E191" s="9"/>
      <c r="F191" s="9"/>
      <c r="G191" s="9"/>
      <c r="H191" s="225"/>
      <c r="I191" s="225"/>
      <c r="J191" s="226"/>
      <c r="K191" s="227"/>
      <c r="L191" s="227"/>
      <c r="M191" s="9"/>
      <c r="N191" s="8"/>
      <c r="O191" s="8"/>
      <c r="P191" s="8"/>
      <c r="Q191" s="8"/>
      <c r="R191" s="35"/>
      <c r="S191" s="35"/>
      <c r="T191" s="35"/>
      <c r="U191" s="35"/>
      <c r="V191" s="35"/>
      <c r="W191" s="35"/>
      <c r="X191" s="35"/>
      <c r="Y191" s="35"/>
      <c r="Z191" s="35"/>
    </row>
    <row r="192" spans="1:26" s="13" customFormat="1">
      <c r="A192" s="7"/>
      <c r="B192" s="8"/>
      <c r="C192" s="8"/>
      <c r="D192" s="8"/>
      <c r="E192" s="9"/>
      <c r="F192" s="9"/>
      <c r="G192" s="9"/>
      <c r="H192" s="225"/>
      <c r="I192" s="225"/>
      <c r="J192" s="226"/>
      <c r="K192" s="227"/>
      <c r="L192" s="227"/>
      <c r="M192" s="9"/>
      <c r="N192" s="8"/>
      <c r="O192" s="8"/>
      <c r="P192" s="8"/>
      <c r="Q192" s="8"/>
      <c r="R192" s="35"/>
      <c r="S192" s="35"/>
      <c r="T192" s="35"/>
      <c r="U192" s="35"/>
      <c r="V192" s="35"/>
      <c r="W192" s="35"/>
      <c r="X192" s="35"/>
      <c r="Y192" s="35"/>
      <c r="Z192" s="35"/>
    </row>
    <row r="193" spans="1:26" s="13" customFormat="1">
      <c r="A193" s="7"/>
      <c r="B193" s="8"/>
      <c r="C193" s="8"/>
      <c r="D193" s="8"/>
      <c r="E193" s="9"/>
      <c r="F193" s="9"/>
      <c r="G193" s="9"/>
      <c r="H193" s="225"/>
      <c r="I193" s="225"/>
      <c r="J193" s="226"/>
      <c r="K193" s="227"/>
      <c r="L193" s="227"/>
      <c r="M193" s="9"/>
      <c r="N193" s="8"/>
      <c r="O193" s="8"/>
      <c r="P193" s="8"/>
      <c r="Q193" s="8"/>
      <c r="R193" s="35"/>
      <c r="S193" s="35"/>
      <c r="T193" s="35"/>
      <c r="U193" s="35"/>
      <c r="V193" s="35"/>
      <c r="W193" s="35"/>
      <c r="X193" s="35"/>
      <c r="Y193" s="35"/>
      <c r="Z193" s="35"/>
    </row>
    <row r="194" spans="1:26" s="13" customFormat="1">
      <c r="A194" s="7"/>
      <c r="B194" s="8"/>
      <c r="C194" s="8"/>
      <c r="D194" s="8"/>
      <c r="E194" s="9"/>
      <c r="F194" s="9"/>
      <c r="G194" s="9"/>
      <c r="H194" s="225"/>
      <c r="I194" s="225"/>
      <c r="J194" s="226"/>
      <c r="K194" s="227"/>
      <c r="L194" s="227"/>
      <c r="M194" s="9"/>
      <c r="N194" s="8"/>
      <c r="O194" s="8"/>
      <c r="P194" s="8"/>
      <c r="Q194" s="8"/>
      <c r="R194" s="35"/>
      <c r="S194" s="35"/>
      <c r="T194" s="35"/>
      <c r="U194" s="35"/>
      <c r="V194" s="35"/>
      <c r="W194" s="35"/>
      <c r="X194" s="35"/>
      <c r="Y194" s="35"/>
      <c r="Z194" s="35"/>
    </row>
    <row r="195" spans="1:26" s="13" customFormat="1">
      <c r="A195" s="7"/>
      <c r="B195" s="8"/>
      <c r="C195" s="8"/>
      <c r="D195" s="8"/>
      <c r="E195" s="9"/>
      <c r="F195" s="9"/>
      <c r="G195" s="9"/>
      <c r="H195" s="225"/>
      <c r="I195" s="225"/>
      <c r="J195" s="226"/>
      <c r="K195" s="227"/>
      <c r="L195" s="227"/>
      <c r="M195" s="9"/>
      <c r="N195" s="8"/>
      <c r="O195" s="8"/>
      <c r="P195" s="8"/>
      <c r="Q195" s="8"/>
      <c r="R195" s="35"/>
      <c r="S195" s="35"/>
      <c r="T195" s="35"/>
      <c r="U195" s="35"/>
      <c r="V195" s="35"/>
      <c r="W195" s="35"/>
      <c r="X195" s="35"/>
      <c r="Y195" s="35"/>
      <c r="Z195" s="35"/>
    </row>
    <row r="196" spans="1:26" s="13" customFormat="1">
      <c r="A196" s="7"/>
      <c r="B196" s="8"/>
      <c r="C196" s="8"/>
      <c r="D196" s="8"/>
      <c r="E196" s="9"/>
      <c r="F196" s="9"/>
      <c r="G196" s="9"/>
      <c r="H196" s="225"/>
      <c r="I196" s="225"/>
      <c r="J196" s="226"/>
      <c r="K196" s="227"/>
      <c r="L196" s="227"/>
      <c r="M196" s="9"/>
      <c r="N196" s="8"/>
      <c r="O196" s="8"/>
      <c r="P196" s="8"/>
      <c r="Q196" s="8"/>
      <c r="R196" s="35"/>
      <c r="S196" s="35"/>
      <c r="T196" s="35"/>
      <c r="U196" s="35"/>
      <c r="V196" s="35"/>
      <c r="W196" s="35"/>
      <c r="X196" s="35"/>
      <c r="Y196" s="35"/>
      <c r="Z196" s="35"/>
    </row>
  </sheetData>
  <mergeCells count="154">
    <mergeCell ref="A3:A56"/>
    <mergeCell ref="B3:B56"/>
    <mergeCell ref="C3:C30"/>
    <mergeCell ref="D3:D6"/>
    <mergeCell ref="E3:E6"/>
    <mergeCell ref="F3:F6"/>
    <mergeCell ref="G3:G6"/>
    <mergeCell ref="H3:H6"/>
    <mergeCell ref="I3:I6"/>
    <mergeCell ref="E7:E14"/>
    <mergeCell ref="F7:F14"/>
    <mergeCell ref="G7:G14"/>
    <mergeCell ref="H7:H14"/>
    <mergeCell ref="I7:I14"/>
    <mergeCell ref="E15:E22"/>
    <mergeCell ref="F15:F22"/>
    <mergeCell ref="G15:G22"/>
    <mergeCell ref="H15:H22"/>
    <mergeCell ref="C49:C52"/>
    <mergeCell ref="F49:F52"/>
    <mergeCell ref="G49:G52"/>
    <mergeCell ref="H49:H52"/>
    <mergeCell ref="I49:I52"/>
    <mergeCell ref="C53:C56"/>
    <mergeCell ref="J3:J4"/>
    <mergeCell ref="V3:V6"/>
    <mergeCell ref="W3:W6"/>
    <mergeCell ref="X3:X6"/>
    <mergeCell ref="B1:C1"/>
    <mergeCell ref="E1:AC1"/>
    <mergeCell ref="K2:L2"/>
    <mergeCell ref="Y3:Y6"/>
    <mergeCell ref="Z3:Z6"/>
    <mergeCell ref="AA3:AA6"/>
    <mergeCell ref="AB3:AB56"/>
    <mergeCell ref="AC3:AC56"/>
    <mergeCell ref="J5:J6"/>
    <mergeCell ref="J7:J8"/>
    <mergeCell ref="V7:V14"/>
    <mergeCell ref="W7:W14"/>
    <mergeCell ref="X7:X14"/>
    <mergeCell ref="Y7:Y14"/>
    <mergeCell ref="Z7:Z14"/>
    <mergeCell ref="AA7:AA14"/>
    <mergeCell ref="J9:J10"/>
    <mergeCell ref="J11:J12"/>
    <mergeCell ref="J13:J14"/>
    <mergeCell ref="D7:D30"/>
    <mergeCell ref="Z15:Z22"/>
    <mergeCell ref="AA15:AA16"/>
    <mergeCell ref="J17:J18"/>
    <mergeCell ref="AA17:AA18"/>
    <mergeCell ref="J19:J20"/>
    <mergeCell ref="AA19:AA20"/>
    <mergeCell ref="J21:J22"/>
    <mergeCell ref="AA21:AA22"/>
    <mergeCell ref="I15:I22"/>
    <mergeCell ref="J15:J16"/>
    <mergeCell ref="V15:V22"/>
    <mergeCell ref="W15:W22"/>
    <mergeCell ref="X15:X22"/>
    <mergeCell ref="Y15:Y22"/>
    <mergeCell ref="V23:V30"/>
    <mergeCell ref="W23:W30"/>
    <mergeCell ref="X23:X30"/>
    <mergeCell ref="Y23:Y30"/>
    <mergeCell ref="Z23:Z30"/>
    <mergeCell ref="AA23:AA30"/>
    <mergeCell ref="E23:E30"/>
    <mergeCell ref="F23:F30"/>
    <mergeCell ref="G23:G30"/>
    <mergeCell ref="H23:H30"/>
    <mergeCell ref="I23:I30"/>
    <mergeCell ref="J23:J24"/>
    <mergeCell ref="J25:J26"/>
    <mergeCell ref="J27:J28"/>
    <mergeCell ref="J29:J30"/>
    <mergeCell ref="F31:F38"/>
    <mergeCell ref="G31:G38"/>
    <mergeCell ref="H31:H38"/>
    <mergeCell ref="J39:J40"/>
    <mergeCell ref="V39:V40"/>
    <mergeCell ref="W39:W40"/>
    <mergeCell ref="X39:X40"/>
    <mergeCell ref="F39:F40"/>
    <mergeCell ref="G39:G40"/>
    <mergeCell ref="H39:H40"/>
    <mergeCell ref="I39:I40"/>
    <mergeCell ref="I31:I38"/>
    <mergeCell ref="J31:J32"/>
    <mergeCell ref="V31:V38"/>
    <mergeCell ref="W31:W38"/>
    <mergeCell ref="X31:X38"/>
    <mergeCell ref="AA45:AA48"/>
    <mergeCell ref="J47:J48"/>
    <mergeCell ref="D49:D52"/>
    <mergeCell ref="E49:E52"/>
    <mergeCell ref="Y39:Y40"/>
    <mergeCell ref="C41:C48"/>
    <mergeCell ref="D41:D44"/>
    <mergeCell ref="E41:E44"/>
    <mergeCell ref="F41:F44"/>
    <mergeCell ref="G41:G44"/>
    <mergeCell ref="C31:C40"/>
    <mergeCell ref="D31:D40"/>
    <mergeCell ref="Y41:Y44"/>
    <mergeCell ref="W45:W48"/>
    <mergeCell ref="X45:X48"/>
    <mergeCell ref="Y45:Y48"/>
    <mergeCell ref="Z31:Z40"/>
    <mergeCell ref="AA31:AA40"/>
    <mergeCell ref="J33:J34"/>
    <mergeCell ref="J35:J36"/>
    <mergeCell ref="J37:J38"/>
    <mergeCell ref="E39:E40"/>
    <mergeCell ref="Y31:Y38"/>
    <mergeCell ref="E31:E38"/>
    <mergeCell ref="AA41:AA44"/>
    <mergeCell ref="J43:J44"/>
    <mergeCell ref="D45:D48"/>
    <mergeCell ref="E45:E48"/>
    <mergeCell ref="F45:F48"/>
    <mergeCell ref="G45:G48"/>
    <mergeCell ref="H45:H48"/>
    <mergeCell ref="H41:H44"/>
    <mergeCell ref="I41:I44"/>
    <mergeCell ref="J41:J42"/>
    <mergeCell ref="V41:V44"/>
    <mergeCell ref="W41:W44"/>
    <mergeCell ref="X41:X44"/>
    <mergeCell ref="Z41:Z56"/>
    <mergeCell ref="V49:V52"/>
    <mergeCell ref="W49:W52"/>
    <mergeCell ref="X49:X52"/>
    <mergeCell ref="Y49:Y52"/>
    <mergeCell ref="J49:J50"/>
    <mergeCell ref="I45:I48"/>
    <mergeCell ref="J45:J46"/>
    <mergeCell ref="V45:V48"/>
    <mergeCell ref="AA49:AA56"/>
    <mergeCell ref="J51:J52"/>
    <mergeCell ref="Q60:U60"/>
    <mergeCell ref="I53:I56"/>
    <mergeCell ref="J53:J54"/>
    <mergeCell ref="V53:V56"/>
    <mergeCell ref="W53:W56"/>
    <mergeCell ref="X53:X56"/>
    <mergeCell ref="Y53:Y56"/>
    <mergeCell ref="J55:J56"/>
    <mergeCell ref="D53:D56"/>
    <mergeCell ref="E53:E56"/>
    <mergeCell ref="F53:F56"/>
    <mergeCell ref="G53:G56"/>
    <mergeCell ref="H53:H56"/>
  </mergeCells>
  <conditionalFormatting sqref="Q62:T62">
    <cfRule type="iconSet" priority="1">
      <iconSet iconSet="3Symbols">
        <cfvo type="percent" val="0"/>
        <cfvo type="percent" val="33"/>
        <cfvo type="percent" val="67"/>
      </iconSet>
    </cfRule>
  </conditionalFormatting>
  <printOptions horizontalCentered="1"/>
  <pageMargins left="0.39370078740157483" right="0.39370078740157483" top="0.74803149606299213" bottom="0.74803149606299213" header="0.31496062992125984" footer="0.31496062992125984"/>
  <pageSetup scale="35"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455414-AAC5-4663-A8F2-FFFC940D368F}">
  <sheetPr>
    <tabColor theme="0"/>
  </sheetPr>
  <dimension ref="A1:AS144"/>
  <sheetViews>
    <sheetView topLeftCell="D1" zoomScale="85" zoomScaleNormal="85" workbookViewId="0">
      <pane xSplit="5" ySplit="2" topLeftCell="I3" activePane="bottomRight" state="frozen"/>
      <selection activeCell="D1" sqref="D1"/>
      <selection pane="topRight" activeCell="I1" sqref="I1"/>
      <selection pane="bottomLeft" activeCell="D3" sqref="D3"/>
      <selection pane="bottomRight" activeCell="I3" sqref="I3:I4"/>
    </sheetView>
  </sheetViews>
  <sheetFormatPr baseColWidth="10" defaultColWidth="12.42578125" defaultRowHeight="21"/>
  <cols>
    <col min="1" max="1" width="18.7109375" style="169" customWidth="1"/>
    <col min="2" max="2" width="28.140625" style="169" customWidth="1"/>
    <col min="3" max="3" width="27.42578125" style="169" customWidth="1"/>
    <col min="4" max="4" width="34" style="169" customWidth="1"/>
    <col min="5" max="5" width="34.85546875" style="169" customWidth="1"/>
    <col min="6" max="6" width="10.140625" style="169" customWidth="1"/>
    <col min="7" max="7" width="22.140625" style="258" customWidth="1"/>
    <col min="8" max="8" width="17.7109375" style="258" customWidth="1"/>
    <col min="9" max="9" width="13.42578125" style="169" customWidth="1"/>
    <col min="10" max="10" width="40.42578125" style="258" customWidth="1"/>
    <col min="11" max="11" width="9.7109375" style="169" customWidth="1"/>
    <col min="12" max="12" width="7.140625" style="169" customWidth="1"/>
    <col min="13" max="13" width="11.28515625" style="169" customWidth="1"/>
    <col min="14" max="14" width="11.7109375" style="169" customWidth="1"/>
    <col min="15" max="15" width="11.7109375" style="274" customWidth="1"/>
    <col min="16" max="16" width="11.7109375" style="169" customWidth="1"/>
    <col min="17" max="17" width="13.85546875" style="8" customWidth="1"/>
    <col min="18" max="18" width="14.85546875" style="8" customWidth="1"/>
    <col min="19" max="19" width="14.42578125" style="8" customWidth="1"/>
    <col min="20" max="20" width="12.28515625" style="8" customWidth="1"/>
    <col min="21" max="21" width="17" style="8" customWidth="1"/>
    <col min="22" max="22" width="13.5703125" style="8" bestFit="1" customWidth="1"/>
    <col min="23" max="23" width="14.7109375" style="8" customWidth="1"/>
    <col min="24" max="24" width="18.140625" style="8" customWidth="1"/>
    <col min="25" max="25" width="14.7109375" style="8" customWidth="1"/>
    <col min="26" max="26" width="18.140625" style="168" customWidth="1"/>
    <col min="27" max="27" width="23" style="168" customWidth="1"/>
    <col min="28" max="28" width="23.28515625" style="168" customWidth="1"/>
    <col min="29" max="45" width="12.42578125" style="168"/>
    <col min="46" max="16384" width="12.42578125" style="169"/>
  </cols>
  <sheetData>
    <row r="1" spans="1:28" ht="26.65" customHeight="1">
      <c r="A1" s="19" t="s">
        <v>0</v>
      </c>
      <c r="B1" s="850" t="s">
        <v>1</v>
      </c>
      <c r="C1" s="850"/>
      <c r="D1" s="19" t="s">
        <v>24</v>
      </c>
      <c r="E1" s="1378">
        <v>2025</v>
      </c>
      <c r="F1" s="1378"/>
      <c r="G1" s="1378"/>
      <c r="H1" s="1378"/>
      <c r="I1" s="1378"/>
      <c r="J1" s="1378"/>
      <c r="K1" s="1378"/>
      <c r="L1" s="1378"/>
      <c r="M1" s="1378"/>
      <c r="N1" s="1378"/>
      <c r="O1" s="1378"/>
      <c r="P1" s="1378"/>
      <c r="Q1" s="1378"/>
      <c r="R1" s="1378"/>
      <c r="S1" s="1378"/>
      <c r="T1" s="1378"/>
      <c r="U1" s="1378"/>
      <c r="V1" s="1378"/>
      <c r="W1" s="1378"/>
      <c r="X1" s="1378"/>
      <c r="Y1" s="1378"/>
      <c r="Z1" s="1378"/>
      <c r="AA1" s="1378"/>
      <c r="AB1" s="1379"/>
    </row>
    <row r="2" spans="1:28" ht="55.9" customHeight="1">
      <c r="A2" s="229" t="s">
        <v>2</v>
      </c>
      <c r="B2" s="230" t="s">
        <v>3</v>
      </c>
      <c r="C2" s="230" t="s">
        <v>71</v>
      </c>
      <c r="D2" s="20" t="s">
        <v>4</v>
      </c>
      <c r="E2" s="231" t="s">
        <v>434</v>
      </c>
      <c r="F2" s="16" t="s">
        <v>72</v>
      </c>
      <c r="G2" s="232" t="s">
        <v>6</v>
      </c>
      <c r="H2" s="232" t="s">
        <v>7</v>
      </c>
      <c r="I2" s="233" t="s">
        <v>8</v>
      </c>
      <c r="J2" s="232" t="s">
        <v>9</v>
      </c>
      <c r="K2" s="1380" t="s">
        <v>10</v>
      </c>
      <c r="L2" s="1380"/>
      <c r="M2" s="234">
        <v>45717</v>
      </c>
      <c r="N2" s="234">
        <v>45809</v>
      </c>
      <c r="O2" s="234">
        <v>45901</v>
      </c>
      <c r="P2" s="234">
        <v>45992</v>
      </c>
      <c r="Q2" s="261" t="s">
        <v>11</v>
      </c>
      <c r="R2" s="48" t="s">
        <v>12</v>
      </c>
      <c r="S2" s="48" t="s">
        <v>13</v>
      </c>
      <c r="T2" s="48" t="s">
        <v>14</v>
      </c>
      <c r="U2" s="48" t="s">
        <v>15</v>
      </c>
      <c r="V2" s="48" t="s">
        <v>16</v>
      </c>
      <c r="W2" s="48" t="s">
        <v>17</v>
      </c>
      <c r="X2" s="48" t="s">
        <v>18</v>
      </c>
      <c r="Y2" s="48" t="s">
        <v>19</v>
      </c>
      <c r="Z2" s="30" t="s">
        <v>26</v>
      </c>
      <c r="AA2" s="34" t="s">
        <v>20</v>
      </c>
      <c r="AB2" s="262" t="s">
        <v>21</v>
      </c>
    </row>
    <row r="3" spans="1:28" ht="64.150000000000006" customHeight="1">
      <c r="A3" s="1381" t="s">
        <v>120</v>
      </c>
      <c r="B3" s="1382" t="s">
        <v>254</v>
      </c>
      <c r="C3" s="1324" t="s">
        <v>255</v>
      </c>
      <c r="D3" s="1348" t="s">
        <v>256</v>
      </c>
      <c r="E3" s="1383" t="s">
        <v>795</v>
      </c>
      <c r="F3" s="1385">
        <v>81</v>
      </c>
      <c r="G3" s="1348" t="s">
        <v>257</v>
      </c>
      <c r="H3" s="1348" t="s">
        <v>258</v>
      </c>
      <c r="I3" s="1341">
        <f>+MAX(V3:Y4)</f>
        <v>0</v>
      </c>
      <c r="J3" s="939" t="s">
        <v>796</v>
      </c>
      <c r="K3" s="68">
        <v>1</v>
      </c>
      <c r="L3" s="263" t="s">
        <v>22</v>
      </c>
      <c r="M3" s="264">
        <v>0.1</v>
      </c>
      <c r="N3" s="264">
        <v>0.4</v>
      </c>
      <c r="O3" s="264">
        <v>0.7</v>
      </c>
      <c r="P3" s="264">
        <v>1</v>
      </c>
      <c r="Q3" s="253">
        <f>+SUM(M3:M3)*K3</f>
        <v>0.1</v>
      </c>
      <c r="R3" s="6">
        <f>+SUM(N3:N3)*K3</f>
        <v>0.4</v>
      </c>
      <c r="S3" s="6">
        <f>+SUM(O3:O3)*K3</f>
        <v>0.7</v>
      </c>
      <c r="T3" s="6">
        <f>+SUM(P3:P3)*K3</f>
        <v>1</v>
      </c>
      <c r="U3" s="49">
        <f>+MAX(Q3:T3)</f>
        <v>1</v>
      </c>
      <c r="V3" s="675">
        <f>+Q4</f>
        <v>0</v>
      </c>
      <c r="W3" s="675">
        <f>+R4</f>
        <v>0</v>
      </c>
      <c r="X3" s="675">
        <f>+S4</f>
        <v>0</v>
      </c>
      <c r="Y3" s="675">
        <f>+T4</f>
        <v>0</v>
      </c>
      <c r="Z3" s="1345" t="s">
        <v>259</v>
      </c>
      <c r="AA3" s="1369" t="s">
        <v>260</v>
      </c>
      <c r="AB3" s="1356" t="s">
        <v>261</v>
      </c>
    </row>
    <row r="4" spans="1:28" ht="55.5" customHeight="1">
      <c r="A4" s="1381"/>
      <c r="B4" s="1382"/>
      <c r="C4" s="1324"/>
      <c r="D4" s="1348"/>
      <c r="E4" s="1384"/>
      <c r="F4" s="1350"/>
      <c r="G4" s="1348"/>
      <c r="H4" s="1348"/>
      <c r="I4" s="1341"/>
      <c r="J4" s="939"/>
      <c r="K4" s="66">
        <v>1</v>
      </c>
      <c r="L4" s="69" t="s">
        <v>23</v>
      </c>
      <c r="M4" s="18">
        <v>0</v>
      </c>
      <c r="N4" s="18">
        <v>0</v>
      </c>
      <c r="O4" s="18">
        <v>0</v>
      </c>
      <c r="P4" s="18">
        <v>0</v>
      </c>
      <c r="Q4" s="255">
        <f>+SUM(M4:M4)*K4</f>
        <v>0</v>
      </c>
      <c r="R4" s="58">
        <f>+SUM(N4:N4)*K4</f>
        <v>0</v>
      </c>
      <c r="S4" s="58">
        <f t="shared" ref="S4:S61" si="0">+SUM(O4:O4)*K4</f>
        <v>0</v>
      </c>
      <c r="T4" s="58">
        <f t="shared" ref="T4:T67" si="1">+SUM(P4:P4)*K4</f>
        <v>0</v>
      </c>
      <c r="U4" s="59">
        <f t="shared" ref="U4:U67" si="2">+MAX(Q4:T4)</f>
        <v>0</v>
      </c>
      <c r="V4" s="671"/>
      <c r="W4" s="671"/>
      <c r="X4" s="671"/>
      <c r="Y4" s="671"/>
      <c r="Z4" s="1345"/>
      <c r="AA4" s="1370"/>
      <c r="AB4" s="1357"/>
    </row>
    <row r="5" spans="1:28" ht="42" customHeight="1">
      <c r="A5" s="1381"/>
      <c r="B5" s="1382"/>
      <c r="C5" s="1324"/>
      <c r="D5" s="1376" t="s">
        <v>262</v>
      </c>
      <c r="E5" s="1113" t="s">
        <v>797</v>
      </c>
      <c r="F5" s="1200">
        <v>82</v>
      </c>
      <c r="G5" s="1376" t="s">
        <v>263</v>
      </c>
      <c r="H5" s="1376" t="s">
        <v>264</v>
      </c>
      <c r="I5" s="1341">
        <f>+MAX(V5:Y6)</f>
        <v>0</v>
      </c>
      <c r="J5" s="939" t="s">
        <v>798</v>
      </c>
      <c r="K5" s="68">
        <v>1</v>
      </c>
      <c r="L5" s="263" t="s">
        <v>22</v>
      </c>
      <c r="M5" s="264">
        <v>0</v>
      </c>
      <c r="N5" s="264">
        <v>0.4</v>
      </c>
      <c r="O5" s="264">
        <v>0.7</v>
      </c>
      <c r="P5" s="264">
        <v>1</v>
      </c>
      <c r="Q5" s="253">
        <f t="shared" ref="Q5:Q34" si="3">+SUM(M5:M5)*K5</f>
        <v>0</v>
      </c>
      <c r="R5" s="6">
        <f t="shared" ref="R5:R68" si="4">+SUM(N5:N5)*K5</f>
        <v>0.4</v>
      </c>
      <c r="S5" s="6">
        <f t="shared" si="0"/>
        <v>0.7</v>
      </c>
      <c r="T5" s="6">
        <f t="shared" si="1"/>
        <v>1</v>
      </c>
      <c r="U5" s="49">
        <f t="shared" si="2"/>
        <v>1</v>
      </c>
      <c r="V5" s="675">
        <f>+Q6</f>
        <v>0</v>
      </c>
      <c r="W5" s="675">
        <f>+R6</f>
        <v>0</v>
      </c>
      <c r="X5" s="675">
        <f>+S6</f>
        <v>0</v>
      </c>
      <c r="Y5" s="675">
        <f>+T6</f>
        <v>0</v>
      </c>
      <c r="Z5" s="1345"/>
      <c r="AA5" s="1370"/>
      <c r="AB5" s="1357"/>
    </row>
    <row r="6" spans="1:28" ht="37.15" customHeight="1">
      <c r="A6" s="1381"/>
      <c r="B6" s="1382"/>
      <c r="C6" s="1324"/>
      <c r="D6" s="1376"/>
      <c r="E6" s="1115"/>
      <c r="F6" s="1180"/>
      <c r="G6" s="1376"/>
      <c r="H6" s="1376"/>
      <c r="I6" s="1341"/>
      <c r="J6" s="939"/>
      <c r="K6" s="66">
        <v>1</v>
      </c>
      <c r="L6" s="69" t="s">
        <v>23</v>
      </c>
      <c r="M6" s="18">
        <v>0</v>
      </c>
      <c r="N6" s="18">
        <v>0</v>
      </c>
      <c r="O6" s="18">
        <v>0</v>
      </c>
      <c r="P6" s="18">
        <v>0</v>
      </c>
      <c r="Q6" s="255">
        <f t="shared" si="3"/>
        <v>0</v>
      </c>
      <c r="R6" s="58">
        <f t="shared" si="4"/>
        <v>0</v>
      </c>
      <c r="S6" s="58">
        <f t="shared" si="0"/>
        <v>0</v>
      </c>
      <c r="T6" s="58">
        <f t="shared" si="1"/>
        <v>0</v>
      </c>
      <c r="U6" s="59">
        <f t="shared" si="2"/>
        <v>0</v>
      </c>
      <c r="V6" s="671"/>
      <c r="W6" s="671"/>
      <c r="X6" s="671"/>
      <c r="Y6" s="671"/>
      <c r="Z6" s="1345"/>
      <c r="AA6" s="1371"/>
      <c r="AB6" s="1357"/>
    </row>
    <row r="7" spans="1:28" ht="41.45" customHeight="1">
      <c r="A7" s="1381"/>
      <c r="B7" s="1382"/>
      <c r="C7" s="1324"/>
      <c r="D7" s="1376" t="s">
        <v>266</v>
      </c>
      <c r="E7" s="1377" t="s">
        <v>799</v>
      </c>
      <c r="F7" s="1200">
        <v>83</v>
      </c>
      <c r="G7" s="1376" t="s">
        <v>267</v>
      </c>
      <c r="H7" s="1376" t="s">
        <v>258</v>
      </c>
      <c r="I7" s="1341">
        <f>+MAX(V7:Y8)</f>
        <v>0</v>
      </c>
      <c r="J7" s="939" t="s">
        <v>268</v>
      </c>
      <c r="K7" s="68">
        <v>1</v>
      </c>
      <c r="L7" s="263" t="s">
        <v>22</v>
      </c>
      <c r="M7" s="264">
        <v>0.25</v>
      </c>
      <c r="N7" s="264">
        <v>0.5</v>
      </c>
      <c r="O7" s="264">
        <v>1</v>
      </c>
      <c r="P7" s="264">
        <v>1</v>
      </c>
      <c r="Q7" s="253">
        <f t="shared" si="3"/>
        <v>0.25</v>
      </c>
      <c r="R7" s="6">
        <f t="shared" si="4"/>
        <v>0.5</v>
      </c>
      <c r="S7" s="6">
        <f t="shared" si="0"/>
        <v>1</v>
      </c>
      <c r="T7" s="6">
        <f t="shared" si="1"/>
        <v>1</v>
      </c>
      <c r="U7" s="49">
        <f t="shared" si="2"/>
        <v>1</v>
      </c>
      <c r="V7" s="675">
        <f>+Q8</f>
        <v>0</v>
      </c>
      <c r="W7" s="675">
        <f>+R8</f>
        <v>0</v>
      </c>
      <c r="X7" s="675">
        <f>+S8</f>
        <v>0</v>
      </c>
      <c r="Y7" s="675">
        <f>+T8</f>
        <v>0</v>
      </c>
      <c r="Z7" s="1345"/>
      <c r="AA7" s="1369" t="s">
        <v>337</v>
      </c>
      <c r="AB7" s="1357"/>
    </row>
    <row r="8" spans="1:28" ht="31.15" customHeight="1">
      <c r="A8" s="1381"/>
      <c r="B8" s="1382"/>
      <c r="C8" s="1324"/>
      <c r="D8" s="1376"/>
      <c r="E8" s="1377"/>
      <c r="F8" s="1180"/>
      <c r="G8" s="1376"/>
      <c r="H8" s="1376"/>
      <c r="I8" s="1341"/>
      <c r="J8" s="939"/>
      <c r="K8" s="66">
        <v>1</v>
      </c>
      <c r="L8" s="69" t="s">
        <v>23</v>
      </c>
      <c r="M8" s="18">
        <v>0</v>
      </c>
      <c r="N8" s="18">
        <v>0</v>
      </c>
      <c r="O8" s="18">
        <v>0</v>
      </c>
      <c r="P8" s="18">
        <v>0</v>
      </c>
      <c r="Q8" s="255">
        <v>0</v>
      </c>
      <c r="R8" s="58">
        <f t="shared" si="4"/>
        <v>0</v>
      </c>
      <c r="S8" s="58">
        <f t="shared" si="0"/>
        <v>0</v>
      </c>
      <c r="T8" s="58">
        <f t="shared" si="1"/>
        <v>0</v>
      </c>
      <c r="U8" s="59">
        <f t="shared" si="2"/>
        <v>0</v>
      </c>
      <c r="V8" s="671"/>
      <c r="W8" s="671"/>
      <c r="X8" s="671"/>
      <c r="Y8" s="671"/>
      <c r="Z8" s="1345"/>
      <c r="AA8" s="1370"/>
      <c r="AB8" s="1357"/>
    </row>
    <row r="9" spans="1:28" ht="42" customHeight="1">
      <c r="A9" s="1381"/>
      <c r="B9" s="1382"/>
      <c r="C9" s="1324"/>
      <c r="D9" s="1348" t="s">
        <v>269</v>
      </c>
      <c r="E9" s="1368" t="s">
        <v>800</v>
      </c>
      <c r="F9" s="1165">
        <v>84</v>
      </c>
      <c r="G9" s="1376" t="s">
        <v>270</v>
      </c>
      <c r="H9" s="1376" t="s">
        <v>264</v>
      </c>
      <c r="I9" s="1341">
        <f>+MAX(V9:Y10)</f>
        <v>0</v>
      </c>
      <c r="J9" s="939" t="s">
        <v>265</v>
      </c>
      <c r="K9" s="68">
        <v>1</v>
      </c>
      <c r="L9" s="263" t="s">
        <v>22</v>
      </c>
      <c r="M9" s="264">
        <v>0.5</v>
      </c>
      <c r="N9" s="264">
        <v>0.5</v>
      </c>
      <c r="O9" s="264">
        <v>1</v>
      </c>
      <c r="P9" s="264">
        <v>1</v>
      </c>
      <c r="Q9" s="253">
        <f t="shared" si="3"/>
        <v>0.5</v>
      </c>
      <c r="R9" s="6">
        <f t="shared" si="4"/>
        <v>0.5</v>
      </c>
      <c r="S9" s="6">
        <f t="shared" si="0"/>
        <v>1</v>
      </c>
      <c r="T9" s="6">
        <f t="shared" si="1"/>
        <v>1</v>
      </c>
      <c r="U9" s="49">
        <f t="shared" si="2"/>
        <v>1</v>
      </c>
      <c r="V9" s="675">
        <f>+Q10</f>
        <v>0</v>
      </c>
      <c r="W9" s="675">
        <f>+R10</f>
        <v>0</v>
      </c>
      <c r="X9" s="675">
        <f>+S10</f>
        <v>0</v>
      </c>
      <c r="Y9" s="675">
        <f>+T10</f>
        <v>0</v>
      </c>
      <c r="Z9" s="1345"/>
      <c r="AA9" s="1370"/>
      <c r="AB9" s="1357"/>
    </row>
    <row r="10" spans="1:28" ht="39" customHeight="1">
      <c r="A10" s="1381"/>
      <c r="B10" s="1382"/>
      <c r="C10" s="1324"/>
      <c r="D10" s="1348"/>
      <c r="E10" s="1368"/>
      <c r="F10" s="1350"/>
      <c r="G10" s="1376"/>
      <c r="H10" s="1376"/>
      <c r="I10" s="1341"/>
      <c r="J10" s="939"/>
      <c r="K10" s="66">
        <v>1</v>
      </c>
      <c r="L10" s="69" t="s">
        <v>23</v>
      </c>
      <c r="M10" s="18">
        <v>0</v>
      </c>
      <c r="N10" s="18">
        <v>0</v>
      </c>
      <c r="O10" s="18">
        <v>0</v>
      </c>
      <c r="P10" s="18">
        <v>0</v>
      </c>
      <c r="Q10" s="255">
        <f t="shared" si="3"/>
        <v>0</v>
      </c>
      <c r="R10" s="58">
        <f t="shared" si="4"/>
        <v>0</v>
      </c>
      <c r="S10" s="58">
        <f t="shared" si="0"/>
        <v>0</v>
      </c>
      <c r="T10" s="58">
        <f t="shared" si="1"/>
        <v>0</v>
      </c>
      <c r="U10" s="59">
        <f t="shared" si="2"/>
        <v>0</v>
      </c>
      <c r="V10" s="671"/>
      <c r="W10" s="671"/>
      <c r="X10" s="671"/>
      <c r="Y10" s="671"/>
      <c r="Z10" s="1345"/>
      <c r="AA10" s="1371"/>
      <c r="AB10" s="1357"/>
    </row>
    <row r="11" spans="1:28" s="168" customFormat="1" ht="36" customHeight="1">
      <c r="A11" s="1381"/>
      <c r="B11" s="1382"/>
      <c r="C11" s="1373" t="s">
        <v>271</v>
      </c>
      <c r="D11" s="1348" t="s">
        <v>272</v>
      </c>
      <c r="E11" s="1368" t="s">
        <v>801</v>
      </c>
      <c r="F11" s="1165">
        <v>85</v>
      </c>
      <c r="G11" s="1319" t="s">
        <v>273</v>
      </c>
      <c r="H11" s="1319" t="s">
        <v>802</v>
      </c>
      <c r="I11" s="1341">
        <f>+MAX(V11:Y12)</f>
        <v>0</v>
      </c>
      <c r="J11" s="939" t="s">
        <v>803</v>
      </c>
      <c r="K11" s="68">
        <v>1</v>
      </c>
      <c r="L11" s="263" t="s">
        <v>22</v>
      </c>
      <c r="M11" s="264">
        <v>0.9</v>
      </c>
      <c r="N11" s="264">
        <v>0.9</v>
      </c>
      <c r="O11" s="264">
        <v>0.9</v>
      </c>
      <c r="P11" s="264">
        <v>1</v>
      </c>
      <c r="Q11" s="253">
        <f t="shared" si="3"/>
        <v>0.9</v>
      </c>
      <c r="R11" s="6">
        <f t="shared" si="4"/>
        <v>0.9</v>
      </c>
      <c r="S11" s="6">
        <f t="shared" si="0"/>
        <v>0.9</v>
      </c>
      <c r="T11" s="6">
        <f t="shared" si="1"/>
        <v>1</v>
      </c>
      <c r="U11" s="49">
        <f t="shared" si="2"/>
        <v>1</v>
      </c>
      <c r="V11" s="675">
        <f>+Q12</f>
        <v>0</v>
      </c>
      <c r="W11" s="675">
        <f>+R12</f>
        <v>0</v>
      </c>
      <c r="X11" s="675">
        <f>+S12</f>
        <v>0</v>
      </c>
      <c r="Y11" s="675">
        <f>+T12</f>
        <v>0</v>
      </c>
      <c r="Z11" s="1345"/>
      <c r="AA11" s="1369" t="s">
        <v>338</v>
      </c>
      <c r="AB11" s="1357"/>
    </row>
    <row r="12" spans="1:28" s="168" customFormat="1" ht="51" customHeight="1">
      <c r="A12" s="1381"/>
      <c r="B12" s="1382"/>
      <c r="C12" s="1374"/>
      <c r="D12" s="1348"/>
      <c r="E12" s="1368"/>
      <c r="F12" s="1350"/>
      <c r="G12" s="1319"/>
      <c r="H12" s="1319"/>
      <c r="I12" s="1341"/>
      <c r="J12" s="939"/>
      <c r="K12" s="66">
        <v>1</v>
      </c>
      <c r="L12" s="69" t="s">
        <v>23</v>
      </c>
      <c r="M12" s="18">
        <v>0</v>
      </c>
      <c r="N12" s="18">
        <v>0</v>
      </c>
      <c r="O12" s="18">
        <v>0</v>
      </c>
      <c r="P12" s="18">
        <v>0</v>
      </c>
      <c r="Q12" s="255">
        <f t="shared" si="3"/>
        <v>0</v>
      </c>
      <c r="R12" s="58">
        <f t="shared" si="4"/>
        <v>0</v>
      </c>
      <c r="S12" s="58">
        <f t="shared" si="0"/>
        <v>0</v>
      </c>
      <c r="T12" s="58">
        <f t="shared" si="1"/>
        <v>0</v>
      </c>
      <c r="U12" s="59">
        <f t="shared" si="2"/>
        <v>0</v>
      </c>
      <c r="V12" s="671"/>
      <c r="W12" s="671"/>
      <c r="X12" s="671"/>
      <c r="Y12" s="671"/>
      <c r="Z12" s="1345"/>
      <c r="AA12" s="1371"/>
      <c r="AB12" s="1357"/>
    </row>
    <row r="13" spans="1:28" s="168" customFormat="1" ht="43.15" customHeight="1">
      <c r="A13" s="1381"/>
      <c r="B13" s="1382"/>
      <c r="C13" s="1374"/>
      <c r="D13" s="1348" t="s">
        <v>275</v>
      </c>
      <c r="E13" s="1368" t="s">
        <v>804</v>
      </c>
      <c r="F13" s="1165">
        <v>86</v>
      </c>
      <c r="G13" s="1319" t="s">
        <v>805</v>
      </c>
      <c r="H13" s="1319" t="s">
        <v>274</v>
      </c>
      <c r="I13" s="1341">
        <f>+MAX(V13:Y14)</f>
        <v>0</v>
      </c>
      <c r="J13" s="939" t="s">
        <v>806</v>
      </c>
      <c r="K13" s="68">
        <v>1</v>
      </c>
      <c r="L13" s="263" t="s">
        <v>22</v>
      </c>
      <c r="M13" s="264">
        <v>0.25</v>
      </c>
      <c r="N13" s="264">
        <v>0.5</v>
      </c>
      <c r="O13" s="264">
        <v>0.75</v>
      </c>
      <c r="P13" s="264">
        <v>1</v>
      </c>
      <c r="Q13" s="253">
        <f t="shared" si="3"/>
        <v>0.25</v>
      </c>
      <c r="R13" s="6">
        <f t="shared" si="4"/>
        <v>0.5</v>
      </c>
      <c r="S13" s="6">
        <f t="shared" si="0"/>
        <v>0.75</v>
      </c>
      <c r="T13" s="6">
        <f t="shared" si="1"/>
        <v>1</v>
      </c>
      <c r="U13" s="49">
        <f t="shared" si="2"/>
        <v>1</v>
      </c>
      <c r="V13" s="675">
        <f>+Q14</f>
        <v>0</v>
      </c>
      <c r="W13" s="675">
        <f>+R14</f>
        <v>0</v>
      </c>
      <c r="X13" s="675">
        <f>+S14</f>
        <v>0</v>
      </c>
      <c r="Y13" s="675">
        <f>+T14</f>
        <v>0</v>
      </c>
      <c r="Z13" s="1345"/>
      <c r="AA13" s="1369" t="s">
        <v>337</v>
      </c>
      <c r="AB13" s="1357"/>
    </row>
    <row r="14" spans="1:28" s="168" customFormat="1" ht="36.6" customHeight="1">
      <c r="A14" s="1381"/>
      <c r="B14" s="1382"/>
      <c r="C14" s="1375"/>
      <c r="D14" s="1348"/>
      <c r="E14" s="1368"/>
      <c r="F14" s="1350"/>
      <c r="G14" s="1319"/>
      <c r="H14" s="1319"/>
      <c r="I14" s="1341"/>
      <c r="J14" s="939"/>
      <c r="K14" s="66">
        <v>1</v>
      </c>
      <c r="L14" s="69" t="s">
        <v>23</v>
      </c>
      <c r="M14" s="18">
        <v>0</v>
      </c>
      <c r="N14" s="18">
        <v>0</v>
      </c>
      <c r="O14" s="18">
        <v>0</v>
      </c>
      <c r="P14" s="18">
        <v>0</v>
      </c>
      <c r="Q14" s="255">
        <f t="shared" si="3"/>
        <v>0</v>
      </c>
      <c r="R14" s="58">
        <f t="shared" si="4"/>
        <v>0</v>
      </c>
      <c r="S14" s="58">
        <f t="shared" si="0"/>
        <v>0</v>
      </c>
      <c r="T14" s="58">
        <f t="shared" si="1"/>
        <v>0</v>
      </c>
      <c r="U14" s="59">
        <f t="shared" si="2"/>
        <v>0</v>
      </c>
      <c r="V14" s="671"/>
      <c r="W14" s="671"/>
      <c r="X14" s="671"/>
      <c r="Y14" s="671"/>
      <c r="Z14" s="1345"/>
      <c r="AA14" s="1371"/>
      <c r="AB14" s="1357"/>
    </row>
    <row r="15" spans="1:28" s="168" customFormat="1" ht="42" customHeight="1">
      <c r="A15" s="1381"/>
      <c r="B15" s="1382"/>
      <c r="C15" s="1324" t="s">
        <v>276</v>
      </c>
      <c r="D15" s="1348" t="s">
        <v>277</v>
      </c>
      <c r="E15" s="1368" t="s">
        <v>807</v>
      </c>
      <c r="F15" s="1165">
        <v>87</v>
      </c>
      <c r="G15" s="1348" t="s">
        <v>278</v>
      </c>
      <c r="H15" s="1348" t="s">
        <v>279</v>
      </c>
      <c r="I15" s="1341">
        <f>+MAX(V15:Y16)</f>
        <v>0</v>
      </c>
      <c r="J15" s="939" t="s">
        <v>808</v>
      </c>
      <c r="K15" s="68">
        <v>1</v>
      </c>
      <c r="L15" s="263" t="s">
        <v>22</v>
      </c>
      <c r="M15" s="264">
        <v>0.15</v>
      </c>
      <c r="N15" s="264">
        <v>0.45</v>
      </c>
      <c r="O15" s="264">
        <v>0.75</v>
      </c>
      <c r="P15" s="264">
        <v>1</v>
      </c>
      <c r="Q15" s="253">
        <f t="shared" si="3"/>
        <v>0.15</v>
      </c>
      <c r="R15" s="6">
        <f t="shared" si="4"/>
        <v>0.45</v>
      </c>
      <c r="S15" s="6">
        <f t="shared" si="0"/>
        <v>0.75</v>
      </c>
      <c r="T15" s="6">
        <f t="shared" si="1"/>
        <v>1</v>
      </c>
      <c r="U15" s="49">
        <f t="shared" si="2"/>
        <v>1</v>
      </c>
      <c r="V15" s="675">
        <f>+Q16</f>
        <v>0</v>
      </c>
      <c r="W15" s="675">
        <f>+R16</f>
        <v>0</v>
      </c>
      <c r="X15" s="675">
        <f>+S16</f>
        <v>0</v>
      </c>
      <c r="Y15" s="675">
        <f>+T16</f>
        <v>0</v>
      </c>
      <c r="Z15" s="1345"/>
      <c r="AA15" s="1369" t="s">
        <v>338</v>
      </c>
      <c r="AB15" s="1357"/>
    </row>
    <row r="16" spans="1:28" s="168" customFormat="1" ht="32.450000000000003" customHeight="1">
      <c r="A16" s="1381"/>
      <c r="B16" s="1382"/>
      <c r="C16" s="1324"/>
      <c r="D16" s="1348"/>
      <c r="E16" s="1368"/>
      <c r="F16" s="1350"/>
      <c r="G16" s="1348"/>
      <c r="H16" s="1348"/>
      <c r="I16" s="1341"/>
      <c r="J16" s="939"/>
      <c r="K16" s="66">
        <v>1</v>
      </c>
      <c r="L16" s="69" t="s">
        <v>23</v>
      </c>
      <c r="M16" s="18">
        <v>0</v>
      </c>
      <c r="N16" s="18">
        <v>0</v>
      </c>
      <c r="O16" s="18">
        <v>0</v>
      </c>
      <c r="P16" s="18">
        <v>0</v>
      </c>
      <c r="Q16" s="255">
        <v>0</v>
      </c>
      <c r="R16" s="58">
        <f t="shared" si="4"/>
        <v>0</v>
      </c>
      <c r="S16" s="58">
        <f t="shared" si="0"/>
        <v>0</v>
      </c>
      <c r="T16" s="58">
        <f t="shared" si="1"/>
        <v>0</v>
      </c>
      <c r="U16" s="59">
        <f t="shared" si="2"/>
        <v>0</v>
      </c>
      <c r="V16" s="671"/>
      <c r="W16" s="671"/>
      <c r="X16" s="671"/>
      <c r="Y16" s="671"/>
      <c r="Z16" s="1345"/>
      <c r="AA16" s="1370"/>
      <c r="AB16" s="1357"/>
    </row>
    <row r="17" spans="1:28" s="168" customFormat="1" ht="38.450000000000003" customHeight="1">
      <c r="A17" s="1381"/>
      <c r="B17" s="1382"/>
      <c r="C17" s="1324"/>
      <c r="D17" s="1348" t="s">
        <v>280</v>
      </c>
      <c r="E17" s="1366" t="s">
        <v>809</v>
      </c>
      <c r="F17" s="1165">
        <v>88</v>
      </c>
      <c r="G17" s="1348" t="s">
        <v>281</v>
      </c>
      <c r="H17" s="1319" t="s">
        <v>282</v>
      </c>
      <c r="I17" s="1341">
        <f>+MAX(V17:Y18)</f>
        <v>0</v>
      </c>
      <c r="J17" s="939" t="s">
        <v>283</v>
      </c>
      <c r="K17" s="68">
        <v>1</v>
      </c>
      <c r="L17" s="263" t="s">
        <v>22</v>
      </c>
      <c r="M17" s="264">
        <v>0.15</v>
      </c>
      <c r="N17" s="264">
        <v>0.45</v>
      </c>
      <c r="O17" s="264">
        <v>0.75</v>
      </c>
      <c r="P17" s="264">
        <v>1</v>
      </c>
      <c r="Q17" s="253">
        <f t="shared" si="3"/>
        <v>0.15</v>
      </c>
      <c r="R17" s="6">
        <f t="shared" si="4"/>
        <v>0.45</v>
      </c>
      <c r="S17" s="6">
        <f t="shared" si="0"/>
        <v>0.75</v>
      </c>
      <c r="T17" s="6">
        <f t="shared" si="1"/>
        <v>1</v>
      </c>
      <c r="U17" s="49">
        <f t="shared" si="2"/>
        <v>1</v>
      </c>
      <c r="V17" s="675">
        <f>+Q18</f>
        <v>0</v>
      </c>
      <c r="W17" s="675">
        <f>+R18</f>
        <v>0</v>
      </c>
      <c r="X17" s="675">
        <f>+S18</f>
        <v>0</v>
      </c>
      <c r="Y17" s="675">
        <f>+T18</f>
        <v>0</v>
      </c>
      <c r="Z17" s="1345"/>
      <c r="AA17" s="1370"/>
      <c r="AB17" s="1357"/>
    </row>
    <row r="18" spans="1:28" s="168" customFormat="1" ht="31.15" customHeight="1">
      <c r="A18" s="1381"/>
      <c r="B18" s="1382"/>
      <c r="C18" s="1324"/>
      <c r="D18" s="1348"/>
      <c r="E18" s="1366"/>
      <c r="F18" s="1350"/>
      <c r="G18" s="1348"/>
      <c r="H18" s="1319"/>
      <c r="I18" s="1341"/>
      <c r="J18" s="939"/>
      <c r="K18" s="66">
        <v>1</v>
      </c>
      <c r="L18" s="69" t="s">
        <v>23</v>
      </c>
      <c r="M18" s="18">
        <v>0</v>
      </c>
      <c r="N18" s="18">
        <v>0</v>
      </c>
      <c r="O18" s="18">
        <v>0</v>
      </c>
      <c r="P18" s="18">
        <v>0</v>
      </c>
      <c r="Q18" s="255">
        <v>0</v>
      </c>
      <c r="R18" s="58">
        <f t="shared" si="4"/>
        <v>0</v>
      </c>
      <c r="S18" s="58">
        <f>+SUM(O18:O18)*K18</f>
        <v>0</v>
      </c>
      <c r="T18" s="58">
        <f t="shared" si="1"/>
        <v>0</v>
      </c>
      <c r="U18" s="59">
        <f t="shared" si="2"/>
        <v>0</v>
      </c>
      <c r="V18" s="671"/>
      <c r="W18" s="671"/>
      <c r="X18" s="671"/>
      <c r="Y18" s="671"/>
      <c r="Z18" s="1345"/>
      <c r="AA18" s="1371"/>
      <c r="AB18" s="1357"/>
    </row>
    <row r="19" spans="1:28" s="168" customFormat="1" ht="49.9" customHeight="1">
      <c r="A19" s="1381"/>
      <c r="B19" s="1382"/>
      <c r="C19" s="1324"/>
      <c r="D19" s="1319" t="s">
        <v>284</v>
      </c>
      <c r="E19" s="1372" t="s">
        <v>810</v>
      </c>
      <c r="F19" s="1165">
        <v>89</v>
      </c>
      <c r="G19" s="1319" t="s">
        <v>285</v>
      </c>
      <c r="H19" s="1319" t="s">
        <v>286</v>
      </c>
      <c r="I19" s="1341">
        <f>+MAX(V19:Y20)</f>
        <v>0</v>
      </c>
      <c r="J19" s="939" t="s">
        <v>811</v>
      </c>
      <c r="K19" s="68">
        <v>1</v>
      </c>
      <c r="L19" s="263" t="s">
        <v>22</v>
      </c>
      <c r="M19" s="264">
        <v>0</v>
      </c>
      <c r="N19" s="264">
        <v>0.3</v>
      </c>
      <c r="O19" s="264">
        <v>0.7</v>
      </c>
      <c r="P19" s="264">
        <v>1</v>
      </c>
      <c r="Q19" s="253">
        <f t="shared" si="3"/>
        <v>0</v>
      </c>
      <c r="R19" s="6">
        <f t="shared" si="4"/>
        <v>0.3</v>
      </c>
      <c r="S19" s="6">
        <f t="shared" si="0"/>
        <v>0.7</v>
      </c>
      <c r="T19" s="6">
        <f t="shared" si="1"/>
        <v>1</v>
      </c>
      <c r="U19" s="49">
        <f t="shared" si="2"/>
        <v>1</v>
      </c>
      <c r="V19" s="675">
        <f>+Q20</f>
        <v>0</v>
      </c>
      <c r="W19" s="675">
        <f>+R20</f>
        <v>0</v>
      </c>
      <c r="X19" s="675">
        <f>+S20</f>
        <v>0</v>
      </c>
      <c r="Y19" s="675">
        <f>+T20</f>
        <v>0</v>
      </c>
      <c r="Z19" s="1345"/>
      <c r="AA19" s="1369" t="s">
        <v>340</v>
      </c>
      <c r="AB19" s="1357"/>
    </row>
    <row r="20" spans="1:28" s="168" customFormat="1" ht="73.900000000000006" customHeight="1">
      <c r="A20" s="1381"/>
      <c r="B20" s="1382"/>
      <c r="C20" s="1324"/>
      <c r="D20" s="1319"/>
      <c r="E20" s="1372"/>
      <c r="F20" s="1350"/>
      <c r="G20" s="1319"/>
      <c r="H20" s="1319"/>
      <c r="I20" s="1341"/>
      <c r="J20" s="939"/>
      <c r="K20" s="66">
        <v>1</v>
      </c>
      <c r="L20" s="69" t="s">
        <v>23</v>
      </c>
      <c r="M20" s="18">
        <v>0</v>
      </c>
      <c r="N20" s="18">
        <v>0</v>
      </c>
      <c r="O20" s="18">
        <v>0</v>
      </c>
      <c r="P20" s="18">
        <v>0</v>
      </c>
      <c r="Q20" s="255">
        <f t="shared" si="3"/>
        <v>0</v>
      </c>
      <c r="R20" s="58">
        <f t="shared" si="4"/>
        <v>0</v>
      </c>
      <c r="S20" s="58">
        <f>+SUM(O20:O20)*K20</f>
        <v>0</v>
      </c>
      <c r="T20" s="58">
        <f t="shared" si="1"/>
        <v>0</v>
      </c>
      <c r="U20" s="59">
        <f t="shared" si="2"/>
        <v>0</v>
      </c>
      <c r="V20" s="671"/>
      <c r="W20" s="671"/>
      <c r="X20" s="671"/>
      <c r="Y20" s="671"/>
      <c r="Z20" s="1345"/>
      <c r="AA20" s="1370"/>
      <c r="AB20" s="1357"/>
    </row>
    <row r="21" spans="1:28" s="168" customFormat="1" ht="46.15" customHeight="1">
      <c r="A21" s="1381"/>
      <c r="B21" s="1382"/>
      <c r="C21" s="1324"/>
      <c r="D21" s="1319"/>
      <c r="E21" s="1372" t="s">
        <v>812</v>
      </c>
      <c r="F21" s="1165">
        <v>90</v>
      </c>
      <c r="G21" s="1319" t="s">
        <v>287</v>
      </c>
      <c r="H21" s="1319" t="s">
        <v>286</v>
      </c>
      <c r="I21" s="1341">
        <f>+MAX(V21:Y22)</f>
        <v>0</v>
      </c>
      <c r="J21" s="939" t="s">
        <v>288</v>
      </c>
      <c r="K21" s="68">
        <v>1</v>
      </c>
      <c r="L21" s="263" t="s">
        <v>22</v>
      </c>
      <c r="M21" s="264">
        <v>0.1</v>
      </c>
      <c r="N21" s="264">
        <v>0.4</v>
      </c>
      <c r="O21" s="264">
        <v>0.7</v>
      </c>
      <c r="P21" s="264">
        <v>1</v>
      </c>
      <c r="Q21" s="253">
        <f t="shared" si="3"/>
        <v>0.1</v>
      </c>
      <c r="R21" s="6">
        <f t="shared" si="4"/>
        <v>0.4</v>
      </c>
      <c r="S21" s="6">
        <f t="shared" si="0"/>
        <v>0.7</v>
      </c>
      <c r="T21" s="6">
        <f t="shared" si="1"/>
        <v>1</v>
      </c>
      <c r="U21" s="49">
        <f t="shared" si="2"/>
        <v>1</v>
      </c>
      <c r="V21" s="675">
        <f>+Q22</f>
        <v>0</v>
      </c>
      <c r="W21" s="675">
        <f>+R22</f>
        <v>0</v>
      </c>
      <c r="X21" s="675">
        <f>+S22</f>
        <v>0</v>
      </c>
      <c r="Y21" s="675">
        <f>+T22</f>
        <v>0</v>
      </c>
      <c r="Z21" s="1345"/>
      <c r="AA21" s="1370"/>
      <c r="AB21" s="1357"/>
    </row>
    <row r="22" spans="1:28" s="168" customFormat="1" ht="37.15" customHeight="1">
      <c r="A22" s="1381"/>
      <c r="B22" s="1382"/>
      <c r="C22" s="1324"/>
      <c r="D22" s="1319"/>
      <c r="E22" s="1372"/>
      <c r="F22" s="1350"/>
      <c r="G22" s="1319"/>
      <c r="H22" s="1319"/>
      <c r="I22" s="1341"/>
      <c r="J22" s="939"/>
      <c r="K22" s="66">
        <v>1</v>
      </c>
      <c r="L22" s="69" t="s">
        <v>23</v>
      </c>
      <c r="M22" s="18">
        <v>0</v>
      </c>
      <c r="N22" s="18">
        <v>0</v>
      </c>
      <c r="O22" s="18">
        <v>0</v>
      </c>
      <c r="P22" s="18">
        <v>0</v>
      </c>
      <c r="Q22" s="255">
        <f t="shared" si="3"/>
        <v>0</v>
      </c>
      <c r="R22" s="58">
        <f t="shared" si="4"/>
        <v>0</v>
      </c>
      <c r="S22" s="58">
        <f t="shared" si="0"/>
        <v>0</v>
      </c>
      <c r="T22" s="58">
        <f t="shared" si="1"/>
        <v>0</v>
      </c>
      <c r="U22" s="59">
        <f t="shared" si="2"/>
        <v>0</v>
      </c>
      <c r="V22" s="671"/>
      <c r="W22" s="671"/>
      <c r="X22" s="671"/>
      <c r="Y22" s="671"/>
      <c r="Z22" s="1345"/>
      <c r="AA22" s="1371"/>
      <c r="AB22" s="1357"/>
    </row>
    <row r="23" spans="1:28" s="168" customFormat="1" ht="41.45" customHeight="1">
      <c r="A23" s="1381"/>
      <c r="B23" s="1382"/>
      <c r="C23" s="1324" t="s">
        <v>289</v>
      </c>
      <c r="D23" s="1348" t="s">
        <v>290</v>
      </c>
      <c r="E23" s="1366" t="s">
        <v>813</v>
      </c>
      <c r="F23" s="1165">
        <v>91</v>
      </c>
      <c r="G23" s="1319" t="s">
        <v>291</v>
      </c>
      <c r="H23" s="1319" t="s">
        <v>292</v>
      </c>
      <c r="I23" s="1341">
        <f>+MAX(V23:Y24)</f>
        <v>0</v>
      </c>
      <c r="J23" s="939" t="s">
        <v>293</v>
      </c>
      <c r="K23" s="68">
        <v>1</v>
      </c>
      <c r="L23" s="263" t="s">
        <v>22</v>
      </c>
      <c r="M23" s="264">
        <v>0.25</v>
      </c>
      <c r="N23" s="264">
        <v>0.5</v>
      </c>
      <c r="O23" s="264">
        <v>0.75</v>
      </c>
      <c r="P23" s="264">
        <v>1</v>
      </c>
      <c r="Q23" s="253">
        <f t="shared" si="3"/>
        <v>0.25</v>
      </c>
      <c r="R23" s="6">
        <f t="shared" si="4"/>
        <v>0.5</v>
      </c>
      <c r="S23" s="6">
        <f t="shared" si="0"/>
        <v>0.75</v>
      </c>
      <c r="T23" s="6">
        <f t="shared" si="1"/>
        <v>1</v>
      </c>
      <c r="U23" s="49">
        <f t="shared" si="2"/>
        <v>1</v>
      </c>
      <c r="V23" s="675">
        <f>+Q24</f>
        <v>0</v>
      </c>
      <c r="W23" s="675">
        <f>+R24</f>
        <v>0</v>
      </c>
      <c r="X23" s="675">
        <f>+S24</f>
        <v>0</v>
      </c>
      <c r="Y23" s="675">
        <f>+T24</f>
        <v>0</v>
      </c>
      <c r="Z23" s="1345"/>
      <c r="AA23" s="1367" t="s">
        <v>294</v>
      </c>
      <c r="AB23" s="1357"/>
    </row>
    <row r="24" spans="1:28" s="168" customFormat="1" ht="39.6" customHeight="1">
      <c r="A24" s="1381"/>
      <c r="B24" s="1382"/>
      <c r="C24" s="1324"/>
      <c r="D24" s="1348"/>
      <c r="E24" s="1366"/>
      <c r="F24" s="1350"/>
      <c r="G24" s="1319"/>
      <c r="H24" s="1319"/>
      <c r="I24" s="1341"/>
      <c r="J24" s="939"/>
      <c r="K24" s="66">
        <v>1</v>
      </c>
      <c r="L24" s="69" t="s">
        <v>23</v>
      </c>
      <c r="M24" s="18">
        <v>0</v>
      </c>
      <c r="N24" s="18">
        <v>0</v>
      </c>
      <c r="O24" s="18">
        <v>0</v>
      </c>
      <c r="P24" s="18">
        <v>0</v>
      </c>
      <c r="Q24" s="255">
        <f t="shared" si="3"/>
        <v>0</v>
      </c>
      <c r="R24" s="58">
        <f t="shared" si="4"/>
        <v>0</v>
      </c>
      <c r="S24" s="58">
        <f t="shared" si="0"/>
        <v>0</v>
      </c>
      <c r="T24" s="58">
        <f t="shared" si="1"/>
        <v>0</v>
      </c>
      <c r="U24" s="59">
        <f t="shared" si="2"/>
        <v>0</v>
      </c>
      <c r="V24" s="671"/>
      <c r="W24" s="671"/>
      <c r="X24" s="671"/>
      <c r="Y24" s="671"/>
      <c r="Z24" s="1345"/>
      <c r="AA24" s="1367"/>
      <c r="AB24" s="1357"/>
    </row>
    <row r="25" spans="1:28" s="168" customFormat="1" ht="63" customHeight="1">
      <c r="A25" s="1381"/>
      <c r="B25" s="1382"/>
      <c r="C25" s="1324"/>
      <c r="D25" s="1348" t="s">
        <v>295</v>
      </c>
      <c r="E25" s="1368" t="s">
        <v>814</v>
      </c>
      <c r="F25" s="1165">
        <v>92</v>
      </c>
      <c r="G25" s="1319" t="s">
        <v>296</v>
      </c>
      <c r="H25" s="1319" t="s">
        <v>297</v>
      </c>
      <c r="I25" s="1341">
        <f>+MAX(V25:Y26)</f>
        <v>0</v>
      </c>
      <c r="J25" s="939" t="s">
        <v>298</v>
      </c>
      <c r="K25" s="68">
        <v>1</v>
      </c>
      <c r="L25" s="263" t="s">
        <v>22</v>
      </c>
      <c r="M25" s="264">
        <v>0.2</v>
      </c>
      <c r="N25" s="264">
        <v>0.4</v>
      </c>
      <c r="O25" s="264">
        <v>0.7</v>
      </c>
      <c r="P25" s="264">
        <v>1</v>
      </c>
      <c r="Q25" s="253">
        <f t="shared" si="3"/>
        <v>0.2</v>
      </c>
      <c r="R25" s="6">
        <f t="shared" si="4"/>
        <v>0.4</v>
      </c>
      <c r="S25" s="6">
        <f t="shared" si="0"/>
        <v>0.7</v>
      </c>
      <c r="T25" s="6">
        <f t="shared" si="1"/>
        <v>1</v>
      </c>
      <c r="U25" s="49">
        <f t="shared" si="2"/>
        <v>1</v>
      </c>
      <c r="V25" s="675">
        <f>+Q26</f>
        <v>0</v>
      </c>
      <c r="W25" s="675">
        <f>+R26</f>
        <v>0</v>
      </c>
      <c r="X25" s="675">
        <f>+S26</f>
        <v>0</v>
      </c>
      <c r="Y25" s="675">
        <f>+T26</f>
        <v>0</v>
      </c>
      <c r="Z25" s="1345"/>
      <c r="AA25" s="1367"/>
      <c r="AB25" s="1357"/>
    </row>
    <row r="26" spans="1:28" s="168" customFormat="1" ht="49.15" customHeight="1">
      <c r="A26" s="1381"/>
      <c r="B26" s="1382"/>
      <c r="C26" s="1324"/>
      <c r="D26" s="1348"/>
      <c r="E26" s="1368"/>
      <c r="F26" s="1350"/>
      <c r="G26" s="1319"/>
      <c r="H26" s="1319"/>
      <c r="I26" s="1341"/>
      <c r="J26" s="939"/>
      <c r="K26" s="66">
        <v>1</v>
      </c>
      <c r="L26" s="69" t="s">
        <v>23</v>
      </c>
      <c r="M26" s="18">
        <v>0</v>
      </c>
      <c r="N26" s="18">
        <v>0</v>
      </c>
      <c r="O26" s="18">
        <v>0</v>
      </c>
      <c r="P26" s="18">
        <v>0</v>
      </c>
      <c r="Q26" s="255">
        <f t="shared" si="3"/>
        <v>0</v>
      </c>
      <c r="R26" s="58">
        <f t="shared" si="4"/>
        <v>0</v>
      </c>
      <c r="S26" s="58">
        <f t="shared" si="0"/>
        <v>0</v>
      </c>
      <c r="T26" s="58">
        <f t="shared" si="1"/>
        <v>0</v>
      </c>
      <c r="U26" s="59">
        <f t="shared" si="2"/>
        <v>0</v>
      </c>
      <c r="V26" s="671"/>
      <c r="W26" s="671"/>
      <c r="X26" s="671"/>
      <c r="Y26" s="672"/>
      <c r="Z26" s="1345"/>
      <c r="AA26" s="1367"/>
      <c r="AB26" s="1357"/>
    </row>
    <row r="27" spans="1:28" s="168" customFormat="1" ht="53.45" customHeight="1">
      <c r="A27" s="1381"/>
      <c r="B27" s="1382"/>
      <c r="C27" s="1354" t="s">
        <v>299</v>
      </c>
      <c r="D27" s="1363" t="s">
        <v>300</v>
      </c>
      <c r="E27" s="1364" t="s">
        <v>1120</v>
      </c>
      <c r="F27" s="1165">
        <v>93</v>
      </c>
      <c r="G27" s="1361" t="s">
        <v>553</v>
      </c>
      <c r="H27" s="1361" t="s">
        <v>301</v>
      </c>
      <c r="I27" s="1341">
        <f>+MAX(V27:Y32)</f>
        <v>0</v>
      </c>
      <c r="J27" s="1355" t="s">
        <v>566</v>
      </c>
      <c r="K27" s="68">
        <v>0.5</v>
      </c>
      <c r="L27" s="263" t="s">
        <v>22</v>
      </c>
      <c r="M27" s="265">
        <v>0.25</v>
      </c>
      <c r="N27" s="264">
        <v>0.5</v>
      </c>
      <c r="O27" s="264">
        <v>0.75</v>
      </c>
      <c r="P27" s="264">
        <v>1</v>
      </c>
      <c r="Q27" s="253">
        <f t="shared" si="3"/>
        <v>0.125</v>
      </c>
      <c r="R27" s="6">
        <f>+SUM(N27:N27)*K27</f>
        <v>0.25</v>
      </c>
      <c r="S27" s="6">
        <f t="shared" si="0"/>
        <v>0.375</v>
      </c>
      <c r="T27" s="6">
        <f t="shared" si="1"/>
        <v>0.5</v>
      </c>
      <c r="U27" s="49">
        <f t="shared" si="2"/>
        <v>0.5</v>
      </c>
      <c r="V27" s="671">
        <v>0</v>
      </c>
      <c r="W27" s="671">
        <v>0</v>
      </c>
      <c r="X27" s="671">
        <v>0</v>
      </c>
      <c r="Y27" s="671">
        <v>0</v>
      </c>
      <c r="Z27" s="1345" t="s">
        <v>302</v>
      </c>
      <c r="AA27" s="1345" t="s">
        <v>303</v>
      </c>
      <c r="AB27" s="1357"/>
    </row>
    <row r="28" spans="1:28" s="168" customFormat="1" ht="25.15" customHeight="1">
      <c r="A28" s="1381"/>
      <c r="B28" s="1382"/>
      <c r="C28" s="1354"/>
      <c r="D28" s="1363"/>
      <c r="E28" s="1359"/>
      <c r="F28" s="1166"/>
      <c r="G28" s="1362"/>
      <c r="H28" s="1362"/>
      <c r="I28" s="1341"/>
      <c r="J28" s="1355"/>
      <c r="K28" s="66">
        <v>0.5</v>
      </c>
      <c r="L28" s="69" t="s">
        <v>23</v>
      </c>
      <c r="M28" s="18">
        <v>0</v>
      </c>
      <c r="N28" s="18">
        <v>0</v>
      </c>
      <c r="O28" s="18">
        <v>0</v>
      </c>
      <c r="P28" s="18">
        <v>0</v>
      </c>
      <c r="Q28" s="255">
        <f t="shared" si="3"/>
        <v>0</v>
      </c>
      <c r="R28" s="58">
        <f>+SUM(N28:N28)*K28</f>
        <v>0</v>
      </c>
      <c r="S28" s="58">
        <f t="shared" si="0"/>
        <v>0</v>
      </c>
      <c r="T28" s="58">
        <f t="shared" si="1"/>
        <v>0</v>
      </c>
      <c r="U28" s="59">
        <f t="shared" si="2"/>
        <v>0</v>
      </c>
      <c r="V28" s="671"/>
      <c r="W28" s="671"/>
      <c r="X28" s="671"/>
      <c r="Y28" s="671"/>
      <c r="Z28" s="1365"/>
      <c r="AA28" s="1365"/>
      <c r="AB28" s="1357"/>
    </row>
    <row r="29" spans="1:28" s="168" customFormat="1" ht="36" customHeight="1">
      <c r="A29" s="1381"/>
      <c r="B29" s="1382"/>
      <c r="C29" s="1354"/>
      <c r="D29" s="1363"/>
      <c r="E29" s="1359"/>
      <c r="F29" s="1166"/>
      <c r="G29" s="1362"/>
      <c r="H29" s="1362"/>
      <c r="I29" s="1341"/>
      <c r="J29" s="1355" t="s">
        <v>567</v>
      </c>
      <c r="K29" s="68">
        <v>0.2</v>
      </c>
      <c r="L29" s="263" t="s">
        <v>22</v>
      </c>
      <c r="M29" s="265">
        <v>0</v>
      </c>
      <c r="N29" s="264">
        <v>0.5</v>
      </c>
      <c r="O29" s="264">
        <v>0.75</v>
      </c>
      <c r="P29" s="264">
        <v>1</v>
      </c>
      <c r="Q29" s="253">
        <f t="shared" si="3"/>
        <v>0</v>
      </c>
      <c r="R29" s="6">
        <f t="shared" si="4"/>
        <v>0.1</v>
      </c>
      <c r="S29" s="6">
        <f t="shared" si="0"/>
        <v>0.15000000000000002</v>
      </c>
      <c r="T29" s="6">
        <f t="shared" si="1"/>
        <v>0.2</v>
      </c>
      <c r="U29" s="49">
        <f t="shared" si="2"/>
        <v>0.2</v>
      </c>
      <c r="V29" s="671"/>
      <c r="W29" s="671"/>
      <c r="X29" s="671"/>
      <c r="Y29" s="671"/>
      <c r="Z29" s="1365"/>
      <c r="AA29" s="1365"/>
      <c r="AB29" s="1357"/>
    </row>
    <row r="30" spans="1:28" s="168" customFormat="1" ht="38.450000000000003" customHeight="1">
      <c r="A30" s="1381"/>
      <c r="B30" s="1382"/>
      <c r="C30" s="1354"/>
      <c r="D30" s="1363"/>
      <c r="E30" s="1359"/>
      <c r="F30" s="1166"/>
      <c r="G30" s="1362"/>
      <c r="H30" s="1362"/>
      <c r="I30" s="1341"/>
      <c r="J30" s="1355"/>
      <c r="K30" s="66">
        <v>0.2</v>
      </c>
      <c r="L30" s="69" t="s">
        <v>23</v>
      </c>
      <c r="M30" s="18">
        <v>0</v>
      </c>
      <c r="N30" s="18">
        <v>0</v>
      </c>
      <c r="O30" s="18">
        <v>0</v>
      </c>
      <c r="P30" s="18">
        <v>0</v>
      </c>
      <c r="Q30" s="255">
        <f t="shared" si="3"/>
        <v>0</v>
      </c>
      <c r="R30" s="58">
        <f>+SUM(N30:N30)*K30</f>
        <v>0</v>
      </c>
      <c r="S30" s="58">
        <f t="shared" si="0"/>
        <v>0</v>
      </c>
      <c r="T30" s="58">
        <f t="shared" si="1"/>
        <v>0</v>
      </c>
      <c r="U30" s="59">
        <f t="shared" si="2"/>
        <v>0</v>
      </c>
      <c r="V30" s="671"/>
      <c r="W30" s="671"/>
      <c r="X30" s="671"/>
      <c r="Y30" s="671"/>
      <c r="Z30" s="1365"/>
      <c r="AA30" s="1365"/>
      <c r="AB30" s="1357"/>
    </row>
    <row r="31" spans="1:28" s="168" customFormat="1" ht="33.6" customHeight="1">
      <c r="A31" s="1381"/>
      <c r="B31" s="1382"/>
      <c r="C31" s="1354"/>
      <c r="D31" s="1363"/>
      <c r="E31" s="1359"/>
      <c r="F31" s="1166"/>
      <c r="G31" s="1362"/>
      <c r="H31" s="1362"/>
      <c r="I31" s="1341"/>
      <c r="J31" s="1355" t="s">
        <v>565</v>
      </c>
      <c r="K31" s="68">
        <v>0.3</v>
      </c>
      <c r="L31" s="263" t="s">
        <v>22</v>
      </c>
      <c r="M31" s="265">
        <v>0.25</v>
      </c>
      <c r="N31" s="264">
        <v>0.5</v>
      </c>
      <c r="O31" s="264">
        <v>0.75</v>
      </c>
      <c r="P31" s="264">
        <v>1</v>
      </c>
      <c r="Q31" s="253">
        <f t="shared" si="3"/>
        <v>7.4999999999999997E-2</v>
      </c>
      <c r="R31" s="6">
        <f t="shared" si="4"/>
        <v>0.15</v>
      </c>
      <c r="S31" s="6">
        <f t="shared" si="0"/>
        <v>0.22499999999999998</v>
      </c>
      <c r="T31" s="6">
        <f t="shared" si="1"/>
        <v>0.3</v>
      </c>
      <c r="U31" s="49">
        <f t="shared" si="2"/>
        <v>0.3</v>
      </c>
      <c r="V31" s="671"/>
      <c r="W31" s="671"/>
      <c r="X31" s="671"/>
      <c r="Y31" s="671"/>
      <c r="Z31" s="1365"/>
      <c r="AA31" s="1365"/>
      <c r="AB31" s="1357"/>
    </row>
    <row r="32" spans="1:28" s="168" customFormat="1" ht="40.15" customHeight="1">
      <c r="A32" s="1381"/>
      <c r="B32" s="1382"/>
      <c r="C32" s="1354"/>
      <c r="D32" s="1363"/>
      <c r="E32" s="1359"/>
      <c r="F32" s="1166"/>
      <c r="G32" s="1362"/>
      <c r="H32" s="1362"/>
      <c r="I32" s="1341"/>
      <c r="J32" s="1355"/>
      <c r="K32" s="66">
        <v>0.3</v>
      </c>
      <c r="L32" s="69" t="s">
        <v>23</v>
      </c>
      <c r="M32" s="18">
        <v>0</v>
      </c>
      <c r="N32" s="18">
        <v>0</v>
      </c>
      <c r="O32" s="18">
        <v>0</v>
      </c>
      <c r="P32" s="18">
        <v>0</v>
      </c>
      <c r="Q32" s="255">
        <f t="shared" si="3"/>
        <v>0</v>
      </c>
      <c r="R32" s="58">
        <f t="shared" si="4"/>
        <v>0</v>
      </c>
      <c r="S32" s="58">
        <f t="shared" si="0"/>
        <v>0</v>
      </c>
      <c r="T32" s="58">
        <f t="shared" si="1"/>
        <v>0</v>
      </c>
      <c r="U32" s="59">
        <f t="shared" si="2"/>
        <v>0</v>
      </c>
      <c r="V32" s="671"/>
      <c r="W32" s="671"/>
      <c r="X32" s="671"/>
      <c r="Y32" s="671"/>
      <c r="Z32" s="1365"/>
      <c r="AA32" s="1365"/>
      <c r="AB32" s="1357"/>
    </row>
    <row r="33" spans="1:28" s="168" customFormat="1" ht="42.6" customHeight="1">
      <c r="A33" s="1381"/>
      <c r="B33" s="1382"/>
      <c r="C33" s="1354"/>
      <c r="D33" s="1360" t="s">
        <v>304</v>
      </c>
      <c r="E33" s="1163" t="s">
        <v>1122</v>
      </c>
      <c r="F33" s="1165">
        <v>94</v>
      </c>
      <c r="G33" s="1325" t="s">
        <v>553</v>
      </c>
      <c r="H33" s="1325" t="s">
        <v>301</v>
      </c>
      <c r="I33" s="1351">
        <f>+MAX(V33:Y38)</f>
        <v>0</v>
      </c>
      <c r="J33" s="1355" t="s">
        <v>554</v>
      </c>
      <c r="K33" s="68">
        <v>0.5</v>
      </c>
      <c r="L33" s="263" t="s">
        <v>22</v>
      </c>
      <c r="M33" s="265">
        <v>0.25</v>
      </c>
      <c r="N33" s="265">
        <v>0.5</v>
      </c>
      <c r="O33" s="265">
        <v>0.75</v>
      </c>
      <c r="P33" s="265">
        <v>1</v>
      </c>
      <c r="Q33" s="253">
        <f t="shared" si="3"/>
        <v>0.125</v>
      </c>
      <c r="R33" s="50">
        <f>+SUM(N33:N33)*K33</f>
        <v>0.25</v>
      </c>
      <c r="S33" s="50">
        <f t="shared" si="0"/>
        <v>0.375</v>
      </c>
      <c r="T33" s="50">
        <f t="shared" si="1"/>
        <v>0.5</v>
      </c>
      <c r="U33" s="49">
        <f t="shared" si="2"/>
        <v>0.5</v>
      </c>
      <c r="V33" s="671">
        <v>0</v>
      </c>
      <c r="W33" s="671">
        <v>0</v>
      </c>
      <c r="X33" s="671">
        <v>0</v>
      </c>
      <c r="Y33" s="671">
        <v>0</v>
      </c>
      <c r="Z33" s="1345" t="s">
        <v>166</v>
      </c>
      <c r="AA33" s="1345" t="s">
        <v>303</v>
      </c>
      <c r="AB33" s="1357"/>
    </row>
    <row r="34" spans="1:28" s="168" customFormat="1" ht="29.45" customHeight="1">
      <c r="A34" s="1381"/>
      <c r="B34" s="1382"/>
      <c r="C34" s="1354"/>
      <c r="D34" s="1360"/>
      <c r="E34" s="1164"/>
      <c r="F34" s="1166"/>
      <c r="G34" s="1326"/>
      <c r="H34" s="1326"/>
      <c r="I34" s="1352"/>
      <c r="J34" s="1355"/>
      <c r="K34" s="66">
        <v>0.5</v>
      </c>
      <c r="L34" s="69" t="s">
        <v>23</v>
      </c>
      <c r="M34" s="18">
        <v>0</v>
      </c>
      <c r="N34" s="18">
        <v>0</v>
      </c>
      <c r="O34" s="18">
        <v>0</v>
      </c>
      <c r="P34" s="18">
        <v>0</v>
      </c>
      <c r="Q34" s="255">
        <f t="shared" si="3"/>
        <v>0</v>
      </c>
      <c r="R34" s="58">
        <f t="shared" si="4"/>
        <v>0</v>
      </c>
      <c r="S34" s="58">
        <f t="shared" si="0"/>
        <v>0</v>
      </c>
      <c r="T34" s="58">
        <f t="shared" si="1"/>
        <v>0</v>
      </c>
      <c r="U34" s="59">
        <f t="shared" si="2"/>
        <v>0</v>
      </c>
      <c r="V34" s="671"/>
      <c r="W34" s="671"/>
      <c r="X34" s="671"/>
      <c r="Y34" s="671"/>
      <c r="Z34" s="1345"/>
      <c r="AA34" s="1345"/>
      <c r="AB34" s="1357"/>
    </row>
    <row r="35" spans="1:28" s="168" customFormat="1" ht="36.6" customHeight="1">
      <c r="A35" s="1381"/>
      <c r="B35" s="1382"/>
      <c r="C35" s="1354"/>
      <c r="D35" s="1360"/>
      <c r="E35" s="1164"/>
      <c r="F35" s="1166"/>
      <c r="G35" s="1326"/>
      <c r="H35" s="1326"/>
      <c r="I35" s="1352"/>
      <c r="J35" s="1355" t="s">
        <v>555</v>
      </c>
      <c r="K35" s="68">
        <v>0.2</v>
      </c>
      <c r="L35" s="263" t="s">
        <v>22</v>
      </c>
      <c r="M35" s="265">
        <v>0.25</v>
      </c>
      <c r="N35" s="265">
        <v>0.5</v>
      </c>
      <c r="O35" s="265">
        <v>0.75</v>
      </c>
      <c r="P35" s="265">
        <v>1</v>
      </c>
      <c r="Q35" s="253">
        <f t="shared" ref="Q35:Q72" si="5">+SUM(M35:M35)*K35</f>
        <v>0.05</v>
      </c>
      <c r="R35" s="6">
        <f t="shared" si="4"/>
        <v>0.1</v>
      </c>
      <c r="S35" s="6">
        <f t="shared" si="0"/>
        <v>0.15000000000000002</v>
      </c>
      <c r="T35" s="6">
        <f t="shared" si="1"/>
        <v>0.2</v>
      </c>
      <c r="U35" s="49">
        <f t="shared" si="2"/>
        <v>0.2</v>
      </c>
      <c r="V35" s="671"/>
      <c r="W35" s="671"/>
      <c r="X35" s="671"/>
      <c r="Y35" s="671"/>
      <c r="Z35" s="1345"/>
      <c r="AA35" s="1345"/>
      <c r="AB35" s="1357"/>
    </row>
    <row r="36" spans="1:28" s="168" customFormat="1" ht="25.15" customHeight="1">
      <c r="A36" s="1381"/>
      <c r="B36" s="1382"/>
      <c r="C36" s="1354"/>
      <c r="D36" s="1360"/>
      <c r="E36" s="1164"/>
      <c r="F36" s="1166"/>
      <c r="G36" s="1326"/>
      <c r="H36" s="1326"/>
      <c r="I36" s="1352"/>
      <c r="J36" s="1355"/>
      <c r="K36" s="66">
        <v>0.2</v>
      </c>
      <c r="L36" s="69" t="s">
        <v>23</v>
      </c>
      <c r="M36" s="18">
        <v>0</v>
      </c>
      <c r="N36" s="18">
        <v>0</v>
      </c>
      <c r="O36" s="18">
        <v>0</v>
      </c>
      <c r="P36" s="18">
        <v>0</v>
      </c>
      <c r="Q36" s="18">
        <f t="shared" si="5"/>
        <v>0</v>
      </c>
      <c r="R36" s="18">
        <f t="shared" si="4"/>
        <v>0</v>
      </c>
      <c r="S36" s="18">
        <f t="shared" si="0"/>
        <v>0</v>
      </c>
      <c r="T36" s="18">
        <f t="shared" si="1"/>
        <v>0</v>
      </c>
      <c r="U36" s="59">
        <f t="shared" si="2"/>
        <v>0</v>
      </c>
      <c r="V36" s="671"/>
      <c r="W36" s="671"/>
      <c r="X36" s="671"/>
      <c r="Y36" s="671"/>
      <c r="Z36" s="1345"/>
      <c r="AA36" s="1345"/>
      <c r="AB36" s="1357"/>
    </row>
    <row r="37" spans="1:28" s="168" customFormat="1" ht="34.15" customHeight="1">
      <c r="A37" s="1381"/>
      <c r="B37" s="1382"/>
      <c r="C37" s="1354"/>
      <c r="D37" s="1360"/>
      <c r="E37" s="1164"/>
      <c r="F37" s="1166"/>
      <c r="G37" s="1326"/>
      <c r="H37" s="1326"/>
      <c r="I37" s="1352"/>
      <c r="J37" s="1355" t="s">
        <v>556</v>
      </c>
      <c r="K37" s="68">
        <v>0.3</v>
      </c>
      <c r="L37" s="263" t="s">
        <v>22</v>
      </c>
      <c r="M37" s="265">
        <v>0.25</v>
      </c>
      <c r="N37" s="265">
        <v>0.5</v>
      </c>
      <c r="O37" s="265">
        <v>0.75</v>
      </c>
      <c r="P37" s="265">
        <v>1</v>
      </c>
      <c r="Q37" s="253">
        <f t="shared" si="5"/>
        <v>7.4999999999999997E-2</v>
      </c>
      <c r="R37" s="6">
        <f t="shared" si="4"/>
        <v>0.15</v>
      </c>
      <c r="S37" s="6">
        <f t="shared" si="0"/>
        <v>0.22499999999999998</v>
      </c>
      <c r="T37" s="6">
        <f t="shared" si="1"/>
        <v>0.3</v>
      </c>
      <c r="U37" s="49">
        <f t="shared" si="2"/>
        <v>0.3</v>
      </c>
      <c r="V37" s="671"/>
      <c r="W37" s="671"/>
      <c r="X37" s="671"/>
      <c r="Y37" s="671"/>
      <c r="Z37" s="1345"/>
      <c r="AA37" s="1345"/>
      <c r="AB37" s="1357"/>
    </row>
    <row r="38" spans="1:28" s="168" customFormat="1" ht="29.45" customHeight="1">
      <c r="A38" s="1381"/>
      <c r="B38" s="1382"/>
      <c r="C38" s="1354"/>
      <c r="D38" s="1360"/>
      <c r="E38" s="1164"/>
      <c r="F38" s="1166"/>
      <c r="G38" s="1326"/>
      <c r="H38" s="1326"/>
      <c r="I38" s="1352"/>
      <c r="J38" s="1355"/>
      <c r="K38" s="66">
        <v>0.3</v>
      </c>
      <c r="L38" s="69" t="s">
        <v>23</v>
      </c>
      <c r="M38" s="18">
        <v>0</v>
      </c>
      <c r="N38" s="18">
        <v>0</v>
      </c>
      <c r="O38" s="18">
        <v>0</v>
      </c>
      <c r="P38" s="18">
        <v>0</v>
      </c>
      <c r="Q38" s="18">
        <f t="shared" si="5"/>
        <v>0</v>
      </c>
      <c r="R38" s="18">
        <f t="shared" si="4"/>
        <v>0</v>
      </c>
      <c r="S38" s="18">
        <f t="shared" si="0"/>
        <v>0</v>
      </c>
      <c r="T38" s="18">
        <f t="shared" si="1"/>
        <v>0</v>
      </c>
      <c r="U38" s="59">
        <f t="shared" si="2"/>
        <v>0</v>
      </c>
      <c r="V38" s="671"/>
      <c r="W38" s="671"/>
      <c r="X38" s="671"/>
      <c r="Y38" s="671"/>
      <c r="Z38" s="1345"/>
      <c r="AA38" s="1345"/>
      <c r="AB38" s="1357"/>
    </row>
    <row r="39" spans="1:28" s="168" customFormat="1" ht="41.45" customHeight="1">
      <c r="A39" s="1381"/>
      <c r="B39" s="1382"/>
      <c r="C39" s="1354"/>
      <c r="D39" s="1349" t="s">
        <v>305</v>
      </c>
      <c r="E39" s="1358" t="s">
        <v>1119</v>
      </c>
      <c r="F39" s="1165">
        <v>95</v>
      </c>
      <c r="G39" s="1325" t="s">
        <v>557</v>
      </c>
      <c r="H39" s="1325" t="s">
        <v>306</v>
      </c>
      <c r="I39" s="1351">
        <f>+MAX(V39:Y44)</f>
        <v>0</v>
      </c>
      <c r="J39" s="1355" t="s">
        <v>558</v>
      </c>
      <c r="K39" s="68">
        <v>0.5</v>
      </c>
      <c r="L39" s="263" t="s">
        <v>22</v>
      </c>
      <c r="M39" s="265">
        <v>0.25</v>
      </c>
      <c r="N39" s="265">
        <v>0.5</v>
      </c>
      <c r="O39" s="265">
        <v>0.75</v>
      </c>
      <c r="P39" s="265">
        <v>1</v>
      </c>
      <c r="Q39" s="253">
        <f t="shared" si="5"/>
        <v>0.125</v>
      </c>
      <c r="R39" s="6">
        <f t="shared" si="4"/>
        <v>0.25</v>
      </c>
      <c r="S39" s="6">
        <f t="shared" si="0"/>
        <v>0.375</v>
      </c>
      <c r="T39" s="6">
        <f t="shared" si="1"/>
        <v>0.5</v>
      </c>
      <c r="U39" s="49">
        <f t="shared" si="2"/>
        <v>0.5</v>
      </c>
      <c r="V39" s="671">
        <v>0</v>
      </c>
      <c r="W39" s="671">
        <v>0</v>
      </c>
      <c r="X39" s="671">
        <v>0</v>
      </c>
      <c r="Y39" s="671">
        <v>0</v>
      </c>
      <c r="Z39" s="1345" t="s">
        <v>302</v>
      </c>
      <c r="AA39" s="1356" t="s">
        <v>303</v>
      </c>
      <c r="AB39" s="1357"/>
    </row>
    <row r="40" spans="1:28" s="168" customFormat="1" ht="28.9" customHeight="1">
      <c r="A40" s="1381"/>
      <c r="B40" s="1382"/>
      <c r="C40" s="1354"/>
      <c r="D40" s="1349"/>
      <c r="E40" s="1359"/>
      <c r="F40" s="1166"/>
      <c r="G40" s="1326"/>
      <c r="H40" s="1326"/>
      <c r="I40" s="1352"/>
      <c r="J40" s="1355"/>
      <c r="K40" s="66">
        <v>0.5</v>
      </c>
      <c r="L40" s="255" t="s">
        <v>23</v>
      </c>
      <c r="M40" s="255">
        <v>0</v>
      </c>
      <c r="N40" s="58">
        <v>0</v>
      </c>
      <c r="O40" s="58">
        <v>0</v>
      </c>
      <c r="P40" s="58">
        <v>0</v>
      </c>
      <c r="Q40" s="255">
        <f t="shared" si="5"/>
        <v>0</v>
      </c>
      <c r="R40" s="58">
        <f>+SUM(N40:N40)*K40</f>
        <v>0</v>
      </c>
      <c r="S40" s="58">
        <f t="shared" si="0"/>
        <v>0</v>
      </c>
      <c r="T40" s="58">
        <f t="shared" si="1"/>
        <v>0</v>
      </c>
      <c r="U40" s="59">
        <f t="shared" si="2"/>
        <v>0</v>
      </c>
      <c r="V40" s="671"/>
      <c r="W40" s="671"/>
      <c r="X40" s="671"/>
      <c r="Y40" s="671"/>
      <c r="Z40" s="1345"/>
      <c r="AA40" s="1357"/>
      <c r="AB40" s="1357"/>
    </row>
    <row r="41" spans="1:28" s="168" customFormat="1" ht="24" customHeight="1">
      <c r="A41" s="1381"/>
      <c r="B41" s="1382"/>
      <c r="C41" s="1354"/>
      <c r="D41" s="1349"/>
      <c r="E41" s="1359"/>
      <c r="F41" s="1166"/>
      <c r="G41" s="1326"/>
      <c r="H41" s="1326"/>
      <c r="I41" s="1352"/>
      <c r="J41" s="1355" t="s">
        <v>559</v>
      </c>
      <c r="K41" s="68">
        <v>0.2</v>
      </c>
      <c r="L41" s="347" t="s">
        <v>22</v>
      </c>
      <c r="M41" s="265">
        <v>0.25</v>
      </c>
      <c r="N41" s="265">
        <v>0.5</v>
      </c>
      <c r="O41" s="265">
        <v>0.75</v>
      </c>
      <c r="P41" s="265">
        <v>1</v>
      </c>
      <c r="Q41" s="253">
        <f t="shared" si="5"/>
        <v>0.05</v>
      </c>
      <c r="R41" s="6">
        <f t="shared" si="4"/>
        <v>0.1</v>
      </c>
      <c r="S41" s="6">
        <f t="shared" si="0"/>
        <v>0.15000000000000002</v>
      </c>
      <c r="T41" s="6">
        <f t="shared" si="1"/>
        <v>0.2</v>
      </c>
      <c r="U41" s="49">
        <f t="shared" si="2"/>
        <v>0.2</v>
      </c>
      <c r="V41" s="671"/>
      <c r="W41" s="671"/>
      <c r="X41" s="671"/>
      <c r="Y41" s="671"/>
      <c r="Z41" s="1345"/>
      <c r="AA41" s="1357"/>
      <c r="AB41" s="1357"/>
    </row>
    <row r="42" spans="1:28" s="168" customFormat="1" ht="37.15" customHeight="1">
      <c r="A42" s="1381"/>
      <c r="B42" s="1382"/>
      <c r="C42" s="1354"/>
      <c r="D42" s="1349"/>
      <c r="E42" s="1359"/>
      <c r="F42" s="1166"/>
      <c r="G42" s="1326"/>
      <c r="H42" s="1326"/>
      <c r="I42" s="1352"/>
      <c r="J42" s="1355"/>
      <c r="K42" s="66">
        <v>0</v>
      </c>
      <c r="L42" s="255" t="s">
        <v>23</v>
      </c>
      <c r="M42" s="255">
        <v>0</v>
      </c>
      <c r="N42" s="58">
        <v>0</v>
      </c>
      <c r="O42" s="58">
        <v>0</v>
      </c>
      <c r="P42" s="58">
        <v>0</v>
      </c>
      <c r="Q42" s="255">
        <f t="shared" si="5"/>
        <v>0</v>
      </c>
      <c r="R42" s="58">
        <f t="shared" si="4"/>
        <v>0</v>
      </c>
      <c r="S42" s="58">
        <f t="shared" si="0"/>
        <v>0</v>
      </c>
      <c r="T42" s="58">
        <f t="shared" si="1"/>
        <v>0</v>
      </c>
      <c r="U42" s="59">
        <f t="shared" si="2"/>
        <v>0</v>
      </c>
      <c r="V42" s="671"/>
      <c r="W42" s="671"/>
      <c r="X42" s="671"/>
      <c r="Y42" s="671"/>
      <c r="Z42" s="1345"/>
      <c r="AA42" s="1357"/>
      <c r="AB42" s="1357"/>
    </row>
    <row r="43" spans="1:28" s="168" customFormat="1" ht="58.15" customHeight="1">
      <c r="A43" s="1381"/>
      <c r="B43" s="1382"/>
      <c r="C43" s="1354"/>
      <c r="D43" s="1349"/>
      <c r="E43" s="1359"/>
      <c r="F43" s="1166"/>
      <c r="G43" s="1326"/>
      <c r="H43" s="1326"/>
      <c r="I43" s="1352"/>
      <c r="J43" s="1355" t="s">
        <v>560</v>
      </c>
      <c r="K43" s="68">
        <v>0.3</v>
      </c>
      <c r="L43" s="347" t="s">
        <v>22</v>
      </c>
      <c r="M43" s="346">
        <v>0.25</v>
      </c>
      <c r="N43" s="17">
        <v>0.5</v>
      </c>
      <c r="O43" s="17">
        <v>0.75</v>
      </c>
      <c r="P43" s="17">
        <v>1</v>
      </c>
      <c r="Q43" s="266">
        <f>+SUM(M43:M43)*K43</f>
        <v>7.4999999999999997E-2</v>
      </c>
      <c r="R43" s="266">
        <f>+SUM(N43:N43)*K43</f>
        <v>0.15</v>
      </c>
      <c r="S43" s="266">
        <f>+SUM(O43:O43)*M43</f>
        <v>0.1875</v>
      </c>
      <c r="T43" s="267">
        <v>0.35</v>
      </c>
      <c r="U43" s="49">
        <f t="shared" si="2"/>
        <v>0.35</v>
      </c>
      <c r="V43" s="671"/>
      <c r="W43" s="671"/>
      <c r="X43" s="671"/>
      <c r="Y43" s="671"/>
      <c r="Z43" s="1345"/>
      <c r="AA43" s="1357"/>
      <c r="AB43" s="1357"/>
    </row>
    <row r="44" spans="1:28" s="168" customFormat="1" ht="29.45" customHeight="1">
      <c r="A44" s="1381"/>
      <c r="B44" s="1382"/>
      <c r="C44" s="1354"/>
      <c r="D44" s="1349"/>
      <c r="E44" s="1359"/>
      <c r="F44" s="1166"/>
      <c r="G44" s="1326"/>
      <c r="H44" s="1326"/>
      <c r="I44" s="1352"/>
      <c r="J44" s="1355"/>
      <c r="K44" s="66">
        <v>0</v>
      </c>
      <c r="L44" s="255" t="s">
        <v>23</v>
      </c>
      <c r="M44" s="255">
        <v>0</v>
      </c>
      <c r="N44" s="58">
        <v>0</v>
      </c>
      <c r="O44" s="58">
        <v>0</v>
      </c>
      <c r="P44" s="58">
        <v>0</v>
      </c>
      <c r="Q44" s="255">
        <v>0</v>
      </c>
      <c r="R44" s="58">
        <v>0</v>
      </c>
      <c r="S44" s="58">
        <v>0</v>
      </c>
      <c r="T44" s="58">
        <v>0</v>
      </c>
      <c r="U44" s="59">
        <f t="shared" si="2"/>
        <v>0</v>
      </c>
      <c r="V44" s="671"/>
      <c r="W44" s="671"/>
      <c r="X44" s="671"/>
      <c r="Y44" s="671"/>
      <c r="Z44" s="1345"/>
      <c r="AA44" s="1357"/>
      <c r="AB44" s="1357"/>
    </row>
    <row r="45" spans="1:28" s="168" customFormat="1" ht="29.45" customHeight="1">
      <c r="A45" s="1381"/>
      <c r="B45" s="1382"/>
      <c r="C45" s="1354"/>
      <c r="D45" s="1349" t="s">
        <v>307</v>
      </c>
      <c r="E45" s="1163" t="s">
        <v>1121</v>
      </c>
      <c r="F45" s="1165">
        <v>96</v>
      </c>
      <c r="G45" s="1325" t="s">
        <v>561</v>
      </c>
      <c r="H45" s="1325" t="s">
        <v>301</v>
      </c>
      <c r="I45" s="1351">
        <f>+MAX(V45:Y50)</f>
        <v>0</v>
      </c>
      <c r="J45" s="1355" t="s">
        <v>562</v>
      </c>
      <c r="K45" s="68">
        <v>0.5</v>
      </c>
      <c r="L45" s="347" t="s">
        <v>22</v>
      </c>
      <c r="M45" s="265">
        <v>0.25</v>
      </c>
      <c r="N45" s="265">
        <v>0.5</v>
      </c>
      <c r="O45" s="265">
        <v>0.75</v>
      </c>
      <c r="P45" s="265">
        <v>1</v>
      </c>
      <c r="Q45" s="253">
        <f t="shared" si="5"/>
        <v>0.125</v>
      </c>
      <c r="R45" s="6">
        <f t="shared" si="4"/>
        <v>0.25</v>
      </c>
      <c r="S45" s="6">
        <f t="shared" si="0"/>
        <v>0.375</v>
      </c>
      <c r="T45" s="6">
        <f t="shared" si="1"/>
        <v>0.5</v>
      </c>
      <c r="U45" s="49">
        <f t="shared" si="2"/>
        <v>0.5</v>
      </c>
      <c r="V45" s="1343">
        <f>+Q46+Q48+Q50</f>
        <v>0</v>
      </c>
      <c r="W45" s="1343">
        <f>+R46+R48+R50</f>
        <v>0</v>
      </c>
      <c r="X45" s="1343">
        <f>+S46+S48+S50</f>
        <v>0</v>
      </c>
      <c r="Y45" s="1343">
        <f>+T46+T48+T50</f>
        <v>0</v>
      </c>
      <c r="Z45" s="1345" t="s">
        <v>166</v>
      </c>
      <c r="AA45" s="1345" t="s">
        <v>303</v>
      </c>
      <c r="AB45" s="1357"/>
    </row>
    <row r="46" spans="1:28" s="168" customFormat="1" ht="40.15" customHeight="1">
      <c r="A46" s="1381"/>
      <c r="B46" s="1382"/>
      <c r="C46" s="1354"/>
      <c r="D46" s="1349"/>
      <c r="E46" s="1164"/>
      <c r="F46" s="1166"/>
      <c r="G46" s="1326"/>
      <c r="H46" s="1326"/>
      <c r="I46" s="1352"/>
      <c r="J46" s="1355"/>
      <c r="K46" s="66">
        <v>0</v>
      </c>
      <c r="L46" s="255" t="s">
        <v>23</v>
      </c>
      <c r="M46" s="255">
        <v>0</v>
      </c>
      <c r="N46" s="58">
        <v>0</v>
      </c>
      <c r="O46" s="58">
        <v>0</v>
      </c>
      <c r="P46" s="58">
        <v>0</v>
      </c>
      <c r="Q46" s="255">
        <f t="shared" si="5"/>
        <v>0</v>
      </c>
      <c r="R46" s="58">
        <f t="shared" si="4"/>
        <v>0</v>
      </c>
      <c r="S46" s="58">
        <f t="shared" si="0"/>
        <v>0</v>
      </c>
      <c r="T46" s="58">
        <f t="shared" si="1"/>
        <v>0</v>
      </c>
      <c r="U46" s="59">
        <f t="shared" si="2"/>
        <v>0</v>
      </c>
      <c r="V46" s="1343"/>
      <c r="W46" s="1343"/>
      <c r="X46" s="1343"/>
      <c r="Y46" s="1343"/>
      <c r="Z46" s="1345"/>
      <c r="AA46" s="1345"/>
      <c r="AB46" s="1357"/>
    </row>
    <row r="47" spans="1:28" s="168" customFormat="1" ht="26.45" customHeight="1">
      <c r="A47" s="1381"/>
      <c r="B47" s="1382"/>
      <c r="C47" s="1354"/>
      <c r="D47" s="1349"/>
      <c r="E47" s="1164"/>
      <c r="F47" s="1166"/>
      <c r="G47" s="1326"/>
      <c r="H47" s="1326"/>
      <c r="I47" s="1352"/>
      <c r="J47" s="1355" t="s">
        <v>563</v>
      </c>
      <c r="K47" s="68">
        <v>0.2</v>
      </c>
      <c r="L47" s="347" t="s">
        <v>22</v>
      </c>
      <c r="M47" s="265">
        <v>0.25</v>
      </c>
      <c r="N47" s="265">
        <v>0.5</v>
      </c>
      <c r="O47" s="265">
        <v>0.75</v>
      </c>
      <c r="P47" s="265">
        <v>1</v>
      </c>
      <c r="Q47" s="253">
        <f t="shared" si="5"/>
        <v>0.05</v>
      </c>
      <c r="R47" s="6">
        <f t="shared" si="4"/>
        <v>0.1</v>
      </c>
      <c r="S47" s="6">
        <f t="shared" si="0"/>
        <v>0.15000000000000002</v>
      </c>
      <c r="T47" s="6">
        <f t="shared" si="1"/>
        <v>0.2</v>
      </c>
      <c r="U47" s="49">
        <f t="shared" si="2"/>
        <v>0.2</v>
      </c>
      <c r="V47" s="1343"/>
      <c r="W47" s="1343"/>
      <c r="X47" s="1343"/>
      <c r="Y47" s="1343"/>
      <c r="Z47" s="1345"/>
      <c r="AA47" s="1345"/>
      <c r="AB47" s="1357"/>
    </row>
    <row r="48" spans="1:28" s="168" customFormat="1" ht="37.15" customHeight="1">
      <c r="A48" s="1381"/>
      <c r="B48" s="1382"/>
      <c r="C48" s="1354"/>
      <c r="D48" s="1349"/>
      <c r="E48" s="1164"/>
      <c r="F48" s="1166"/>
      <c r="G48" s="1326"/>
      <c r="H48" s="1326"/>
      <c r="I48" s="1352"/>
      <c r="J48" s="1355"/>
      <c r="K48" s="66">
        <v>0</v>
      </c>
      <c r="L48" s="255" t="s">
        <v>23</v>
      </c>
      <c r="M48" s="255">
        <v>0</v>
      </c>
      <c r="N48" s="58">
        <v>0</v>
      </c>
      <c r="O48" s="58">
        <v>0</v>
      </c>
      <c r="P48" s="58">
        <v>0</v>
      </c>
      <c r="Q48" s="255">
        <f t="shared" si="5"/>
        <v>0</v>
      </c>
      <c r="R48" s="58">
        <f>+SUM(N48:N48)*K48</f>
        <v>0</v>
      </c>
      <c r="S48" s="58">
        <f t="shared" si="0"/>
        <v>0</v>
      </c>
      <c r="T48" s="58">
        <f t="shared" si="1"/>
        <v>0</v>
      </c>
      <c r="U48" s="59">
        <f t="shared" si="2"/>
        <v>0</v>
      </c>
      <c r="V48" s="1343"/>
      <c r="W48" s="1343"/>
      <c r="X48" s="1343"/>
      <c r="Y48" s="1343"/>
      <c r="Z48" s="1345"/>
      <c r="AA48" s="1345"/>
      <c r="AB48" s="1357"/>
    </row>
    <row r="49" spans="1:28" s="168" customFormat="1" ht="33.6" customHeight="1">
      <c r="A49" s="1381"/>
      <c r="B49" s="1382"/>
      <c r="C49" s="1354"/>
      <c r="D49" s="1349"/>
      <c r="E49" s="1164"/>
      <c r="F49" s="1166"/>
      <c r="G49" s="1326"/>
      <c r="H49" s="1326"/>
      <c r="I49" s="1352"/>
      <c r="J49" s="1355" t="s">
        <v>564</v>
      </c>
      <c r="K49" s="68">
        <v>0.3</v>
      </c>
      <c r="L49" s="347" t="s">
        <v>22</v>
      </c>
      <c r="M49" s="265">
        <v>0.25</v>
      </c>
      <c r="N49" s="265">
        <v>0.5</v>
      </c>
      <c r="O49" s="265">
        <v>0.75</v>
      </c>
      <c r="P49" s="265">
        <v>1</v>
      </c>
      <c r="Q49" s="253">
        <f t="shared" si="5"/>
        <v>7.4999999999999997E-2</v>
      </c>
      <c r="R49" s="6">
        <f t="shared" si="4"/>
        <v>0.15</v>
      </c>
      <c r="S49" s="6">
        <f t="shared" si="0"/>
        <v>0.22499999999999998</v>
      </c>
      <c r="T49" s="6">
        <f t="shared" si="1"/>
        <v>0.3</v>
      </c>
      <c r="U49" s="49">
        <f t="shared" si="2"/>
        <v>0.3</v>
      </c>
      <c r="V49" s="1343"/>
      <c r="W49" s="1343"/>
      <c r="X49" s="1343"/>
      <c r="Y49" s="1343"/>
      <c r="Z49" s="1345"/>
      <c r="AA49" s="1345"/>
      <c r="AB49" s="1357"/>
    </row>
    <row r="50" spans="1:28" s="168" customFormat="1" ht="27.6" customHeight="1">
      <c r="A50" s="1381"/>
      <c r="B50" s="1382"/>
      <c r="C50" s="1354"/>
      <c r="D50" s="1349"/>
      <c r="E50" s="1178"/>
      <c r="F50" s="1350"/>
      <c r="G50" s="1327"/>
      <c r="H50" s="1327"/>
      <c r="I50" s="1353"/>
      <c r="J50" s="1355"/>
      <c r="K50" s="66">
        <v>0</v>
      </c>
      <c r="L50" s="255" t="s">
        <v>23</v>
      </c>
      <c r="M50" s="255">
        <v>0</v>
      </c>
      <c r="N50" s="58">
        <v>0</v>
      </c>
      <c r="O50" s="58">
        <v>0</v>
      </c>
      <c r="P50" s="58">
        <v>0</v>
      </c>
      <c r="Q50" s="255">
        <f t="shared" si="5"/>
        <v>0</v>
      </c>
      <c r="R50" s="58">
        <f t="shared" si="4"/>
        <v>0</v>
      </c>
      <c r="S50" s="58">
        <f t="shared" si="0"/>
        <v>0</v>
      </c>
      <c r="T50" s="58">
        <f t="shared" si="1"/>
        <v>0</v>
      </c>
      <c r="U50" s="59">
        <f t="shared" si="2"/>
        <v>0</v>
      </c>
      <c r="V50" s="1343"/>
      <c r="W50" s="1343"/>
      <c r="X50" s="1343"/>
      <c r="Y50" s="1343"/>
      <c r="Z50" s="1345"/>
      <c r="AA50" s="1345"/>
      <c r="AB50" s="1357"/>
    </row>
    <row r="51" spans="1:28" s="168" customFormat="1" ht="41.45" customHeight="1">
      <c r="A51" s="1381"/>
      <c r="B51" s="1382"/>
      <c r="C51" s="1324" t="s">
        <v>308</v>
      </c>
      <c r="D51" s="1348" t="s">
        <v>309</v>
      </c>
      <c r="E51" s="1163" t="s">
        <v>815</v>
      </c>
      <c r="F51" s="1165">
        <v>97</v>
      </c>
      <c r="G51" s="1319" t="s">
        <v>310</v>
      </c>
      <c r="H51" s="1319" t="s">
        <v>311</v>
      </c>
      <c r="I51" s="1341">
        <f>+MAX(V51:Y54)</f>
        <v>0</v>
      </c>
      <c r="J51" s="939" t="s">
        <v>312</v>
      </c>
      <c r="K51" s="68">
        <v>0.5</v>
      </c>
      <c r="L51" s="263" t="s">
        <v>22</v>
      </c>
      <c r="M51" s="264">
        <v>0.25</v>
      </c>
      <c r="N51" s="264">
        <v>0.5</v>
      </c>
      <c r="O51" s="264">
        <v>0.75</v>
      </c>
      <c r="P51" s="264">
        <v>1</v>
      </c>
      <c r="Q51" s="253">
        <f t="shared" si="5"/>
        <v>0.125</v>
      </c>
      <c r="R51" s="6">
        <f t="shared" si="4"/>
        <v>0.25</v>
      </c>
      <c r="S51" s="6">
        <f t="shared" si="0"/>
        <v>0.375</v>
      </c>
      <c r="T51" s="6">
        <f t="shared" si="1"/>
        <v>0.5</v>
      </c>
      <c r="U51" s="49">
        <f t="shared" si="2"/>
        <v>0.5</v>
      </c>
      <c r="V51" s="1342">
        <f>+Q52+Q54</f>
        <v>0</v>
      </c>
      <c r="W51" s="1342">
        <f>+R52+R54</f>
        <v>0</v>
      </c>
      <c r="X51" s="1342">
        <f>+S52+S54</f>
        <v>0</v>
      </c>
      <c r="Y51" s="1342">
        <f>+T52+T54</f>
        <v>0</v>
      </c>
      <c r="Z51" s="1345" t="s">
        <v>313</v>
      </c>
      <c r="AA51" s="1346" t="s">
        <v>339</v>
      </c>
      <c r="AB51" s="1357"/>
    </row>
    <row r="52" spans="1:28" s="168" customFormat="1" ht="36" customHeight="1">
      <c r="A52" s="1381"/>
      <c r="B52" s="1382"/>
      <c r="C52" s="1324"/>
      <c r="D52" s="1348"/>
      <c r="E52" s="1164"/>
      <c r="F52" s="1166"/>
      <c r="G52" s="1319"/>
      <c r="H52" s="1319"/>
      <c r="I52" s="1341"/>
      <c r="J52" s="939"/>
      <c r="K52" s="66">
        <v>0.5</v>
      </c>
      <c r="L52" s="69" t="s">
        <v>23</v>
      </c>
      <c r="M52" s="18">
        <v>0</v>
      </c>
      <c r="N52" s="18">
        <v>0</v>
      </c>
      <c r="O52" s="18">
        <v>0</v>
      </c>
      <c r="P52" s="18">
        <v>0</v>
      </c>
      <c r="Q52" s="255">
        <f t="shared" si="5"/>
        <v>0</v>
      </c>
      <c r="R52" s="58">
        <f t="shared" si="4"/>
        <v>0</v>
      </c>
      <c r="S52" s="58">
        <f t="shared" si="0"/>
        <v>0</v>
      </c>
      <c r="T52" s="58">
        <f t="shared" si="1"/>
        <v>0</v>
      </c>
      <c r="U52" s="59">
        <f t="shared" si="2"/>
        <v>0</v>
      </c>
      <c r="V52" s="1343"/>
      <c r="W52" s="1343"/>
      <c r="X52" s="1343"/>
      <c r="Y52" s="1343"/>
      <c r="Z52" s="1345"/>
      <c r="AA52" s="1347"/>
      <c r="AB52" s="1357"/>
    </row>
    <row r="53" spans="1:28" s="168" customFormat="1" ht="38.450000000000003" customHeight="1">
      <c r="A53" s="1381"/>
      <c r="B53" s="1382"/>
      <c r="C53" s="1324"/>
      <c r="D53" s="1348"/>
      <c r="E53" s="1164"/>
      <c r="F53" s="1166"/>
      <c r="G53" s="1319"/>
      <c r="H53" s="1319"/>
      <c r="I53" s="1341"/>
      <c r="J53" s="939" t="s">
        <v>314</v>
      </c>
      <c r="K53" s="68">
        <v>0.5</v>
      </c>
      <c r="L53" s="263" t="s">
        <v>22</v>
      </c>
      <c r="M53" s="264">
        <v>0.25</v>
      </c>
      <c r="N53" s="264">
        <v>0.5</v>
      </c>
      <c r="O53" s="264">
        <v>0.75</v>
      </c>
      <c r="P53" s="264">
        <v>1</v>
      </c>
      <c r="Q53" s="253">
        <f t="shared" si="5"/>
        <v>0.125</v>
      </c>
      <c r="R53" s="6">
        <f t="shared" si="4"/>
        <v>0.25</v>
      </c>
      <c r="S53" s="6">
        <f t="shared" si="0"/>
        <v>0.375</v>
      </c>
      <c r="T53" s="6">
        <f t="shared" si="1"/>
        <v>0.5</v>
      </c>
      <c r="U53" s="49">
        <f t="shared" si="2"/>
        <v>0.5</v>
      </c>
      <c r="V53" s="1343"/>
      <c r="W53" s="1343"/>
      <c r="X53" s="1343"/>
      <c r="Y53" s="1343"/>
      <c r="Z53" s="1345"/>
      <c r="AA53" s="1347"/>
      <c r="AB53" s="1357"/>
    </row>
    <row r="54" spans="1:28" s="168" customFormat="1" ht="36.6" customHeight="1">
      <c r="A54" s="1381"/>
      <c r="B54" s="1382"/>
      <c r="C54" s="1324"/>
      <c r="D54" s="1348"/>
      <c r="E54" s="1164"/>
      <c r="F54" s="1166"/>
      <c r="G54" s="1319"/>
      <c r="H54" s="1319"/>
      <c r="I54" s="1341"/>
      <c r="J54" s="939"/>
      <c r="K54" s="66">
        <v>0.5</v>
      </c>
      <c r="L54" s="69" t="s">
        <v>23</v>
      </c>
      <c r="M54" s="18">
        <v>0</v>
      </c>
      <c r="N54" s="18">
        <v>0</v>
      </c>
      <c r="O54" s="18">
        <v>0</v>
      </c>
      <c r="P54" s="18">
        <v>0</v>
      </c>
      <c r="Q54" s="255">
        <f t="shared" si="5"/>
        <v>0</v>
      </c>
      <c r="R54" s="58">
        <f t="shared" si="4"/>
        <v>0</v>
      </c>
      <c r="S54" s="58">
        <f t="shared" si="0"/>
        <v>0</v>
      </c>
      <c r="T54" s="58">
        <f t="shared" si="1"/>
        <v>0</v>
      </c>
      <c r="U54" s="59">
        <f t="shared" si="2"/>
        <v>0</v>
      </c>
      <c r="V54" s="1344"/>
      <c r="W54" s="1344"/>
      <c r="X54" s="1344"/>
      <c r="Y54" s="1344"/>
      <c r="Z54" s="1345"/>
      <c r="AA54" s="1347"/>
      <c r="AB54" s="1357"/>
    </row>
    <row r="55" spans="1:28" s="168" customFormat="1" ht="43.9" customHeight="1">
      <c r="A55" s="1381"/>
      <c r="B55" s="1382"/>
      <c r="C55" s="1324"/>
      <c r="D55" s="1348" t="s">
        <v>315</v>
      </c>
      <c r="E55" s="1163" t="s">
        <v>816</v>
      </c>
      <c r="F55" s="1165">
        <v>98</v>
      </c>
      <c r="G55" s="1319" t="s">
        <v>316</v>
      </c>
      <c r="H55" s="1319" t="s">
        <v>317</v>
      </c>
      <c r="I55" s="1341">
        <f>+MAX(V55:Y58)</f>
        <v>0</v>
      </c>
      <c r="J55" s="939" t="s">
        <v>817</v>
      </c>
      <c r="K55" s="68">
        <v>0.5</v>
      </c>
      <c r="L55" s="263" t="s">
        <v>22</v>
      </c>
      <c r="M55" s="264">
        <v>0.25</v>
      </c>
      <c r="N55" s="264">
        <v>0.5</v>
      </c>
      <c r="O55" s="264">
        <v>0.7</v>
      </c>
      <c r="P55" s="264">
        <v>1</v>
      </c>
      <c r="Q55" s="253">
        <f t="shared" si="5"/>
        <v>0.125</v>
      </c>
      <c r="R55" s="6">
        <f>+SUM(N55:N55)*K55</f>
        <v>0.25</v>
      </c>
      <c r="S55" s="6">
        <f t="shared" si="0"/>
        <v>0.35</v>
      </c>
      <c r="T55" s="6">
        <f t="shared" si="1"/>
        <v>0.5</v>
      </c>
      <c r="U55" s="49">
        <f t="shared" si="2"/>
        <v>0.5</v>
      </c>
      <c r="V55" s="1337">
        <f>+Q56+Q58</f>
        <v>0</v>
      </c>
      <c r="W55" s="1337">
        <f>+R56+R58</f>
        <v>0</v>
      </c>
      <c r="X55" s="1337">
        <f>+S56+S58</f>
        <v>0</v>
      </c>
      <c r="Y55" s="1337">
        <f>+T56+T58</f>
        <v>0</v>
      </c>
      <c r="Z55" s="1345"/>
      <c r="AA55" s="1347"/>
      <c r="AB55" s="1357"/>
    </row>
    <row r="56" spans="1:28" s="168" customFormat="1" ht="60.75" customHeight="1">
      <c r="A56" s="1381"/>
      <c r="B56" s="1382"/>
      <c r="C56" s="1324"/>
      <c r="D56" s="1348"/>
      <c r="E56" s="1164"/>
      <c r="F56" s="1166"/>
      <c r="G56" s="1319"/>
      <c r="H56" s="1319"/>
      <c r="I56" s="1341"/>
      <c r="J56" s="939"/>
      <c r="K56" s="66">
        <v>0.5</v>
      </c>
      <c r="L56" s="69" t="s">
        <v>23</v>
      </c>
      <c r="M56" s="18">
        <v>0</v>
      </c>
      <c r="N56" s="18">
        <v>0</v>
      </c>
      <c r="O56" s="18">
        <v>0</v>
      </c>
      <c r="P56" s="18">
        <v>0</v>
      </c>
      <c r="Q56" s="255">
        <f t="shared" si="5"/>
        <v>0</v>
      </c>
      <c r="R56" s="58">
        <f>+SUM(N56:N56)*K56</f>
        <v>0</v>
      </c>
      <c r="S56" s="58">
        <f t="shared" si="0"/>
        <v>0</v>
      </c>
      <c r="T56" s="58">
        <f t="shared" si="1"/>
        <v>0</v>
      </c>
      <c r="U56" s="59">
        <f t="shared" si="2"/>
        <v>0</v>
      </c>
      <c r="V56" s="1337"/>
      <c r="W56" s="1337"/>
      <c r="X56" s="1337"/>
      <c r="Y56" s="1337"/>
      <c r="Z56" s="1345"/>
      <c r="AA56" s="1347"/>
      <c r="AB56" s="1357"/>
    </row>
    <row r="57" spans="1:28" s="168" customFormat="1" ht="32.25" customHeight="1">
      <c r="A57" s="1381"/>
      <c r="B57" s="1382"/>
      <c r="C57" s="1324"/>
      <c r="D57" s="1348"/>
      <c r="E57" s="1164"/>
      <c r="F57" s="1166"/>
      <c r="G57" s="1319"/>
      <c r="H57" s="1319"/>
      <c r="I57" s="1341"/>
      <c r="J57" s="939" t="s">
        <v>818</v>
      </c>
      <c r="K57" s="68">
        <v>0.5</v>
      </c>
      <c r="L57" s="263" t="s">
        <v>22</v>
      </c>
      <c r="M57" s="264">
        <v>0.25</v>
      </c>
      <c r="N57" s="264">
        <v>0.5</v>
      </c>
      <c r="O57" s="264">
        <v>0.7</v>
      </c>
      <c r="P57" s="264">
        <v>1</v>
      </c>
      <c r="Q57" s="253">
        <f t="shared" si="5"/>
        <v>0.125</v>
      </c>
      <c r="R57" s="6">
        <f t="shared" si="4"/>
        <v>0.25</v>
      </c>
      <c r="S57" s="6">
        <f t="shared" si="0"/>
        <v>0.35</v>
      </c>
      <c r="T57" s="6">
        <f t="shared" si="1"/>
        <v>0.5</v>
      </c>
      <c r="U57" s="49">
        <f t="shared" si="2"/>
        <v>0.5</v>
      </c>
      <c r="V57" s="1337"/>
      <c r="W57" s="1337"/>
      <c r="X57" s="1337"/>
      <c r="Y57" s="1337"/>
      <c r="Z57" s="1345"/>
      <c r="AA57" s="1347"/>
      <c r="AB57" s="1357"/>
    </row>
    <row r="58" spans="1:28" s="168" customFormat="1" ht="45" customHeight="1">
      <c r="A58" s="1381"/>
      <c r="B58" s="1382"/>
      <c r="C58" s="1324"/>
      <c r="D58" s="1348"/>
      <c r="E58" s="1164"/>
      <c r="F58" s="1166"/>
      <c r="G58" s="1319"/>
      <c r="H58" s="1319"/>
      <c r="I58" s="1341"/>
      <c r="J58" s="939"/>
      <c r="K58" s="66">
        <v>0.5</v>
      </c>
      <c r="L58" s="69" t="s">
        <v>23</v>
      </c>
      <c r="M58" s="18">
        <v>0</v>
      </c>
      <c r="N58" s="18">
        <v>0</v>
      </c>
      <c r="O58" s="18">
        <v>0</v>
      </c>
      <c r="P58" s="18">
        <v>0</v>
      </c>
      <c r="Q58" s="255">
        <f t="shared" si="5"/>
        <v>0</v>
      </c>
      <c r="R58" s="58">
        <f t="shared" si="4"/>
        <v>0</v>
      </c>
      <c r="S58" s="58">
        <f t="shared" si="0"/>
        <v>0</v>
      </c>
      <c r="T58" s="58">
        <f t="shared" si="1"/>
        <v>0</v>
      </c>
      <c r="U58" s="59">
        <f t="shared" si="2"/>
        <v>0</v>
      </c>
      <c r="V58" s="1337"/>
      <c r="W58" s="1337"/>
      <c r="X58" s="1337"/>
      <c r="Y58" s="1337"/>
      <c r="Z58" s="1345"/>
      <c r="AA58" s="1347"/>
      <c r="AB58" s="1357"/>
    </row>
    <row r="59" spans="1:28" s="168" customFormat="1" ht="37.9" customHeight="1">
      <c r="A59" s="1381"/>
      <c r="B59" s="1382"/>
      <c r="C59" s="1324" t="s">
        <v>318</v>
      </c>
      <c r="D59" s="1319" t="s">
        <v>319</v>
      </c>
      <c r="E59" s="1163" t="s">
        <v>1123</v>
      </c>
      <c r="F59" s="1328">
        <v>99</v>
      </c>
      <c r="G59" s="1319" t="s">
        <v>320</v>
      </c>
      <c r="H59" s="1319" t="s">
        <v>321</v>
      </c>
      <c r="I59" s="1341">
        <f>+MAX(V59:Y62)</f>
        <v>0</v>
      </c>
      <c r="J59" s="939" t="s">
        <v>819</v>
      </c>
      <c r="K59" s="68">
        <v>0.6</v>
      </c>
      <c r="L59" s="268" t="s">
        <v>22</v>
      </c>
      <c r="M59" s="269">
        <v>0.25</v>
      </c>
      <c r="N59" s="270">
        <v>0.5</v>
      </c>
      <c r="O59" s="270">
        <v>0.75</v>
      </c>
      <c r="P59" s="264">
        <v>1</v>
      </c>
      <c r="Q59" s="253">
        <f t="shared" si="5"/>
        <v>0.15</v>
      </c>
      <c r="R59" s="6">
        <f t="shared" si="4"/>
        <v>0.3</v>
      </c>
      <c r="S59" s="6">
        <f t="shared" si="0"/>
        <v>0.44999999999999996</v>
      </c>
      <c r="T59" s="6">
        <f t="shared" si="1"/>
        <v>0.6</v>
      </c>
      <c r="U59" s="49">
        <f t="shared" si="2"/>
        <v>0.6</v>
      </c>
      <c r="V59" s="1337">
        <f>+Q60+Q62</f>
        <v>0</v>
      </c>
      <c r="W59" s="1337">
        <f>+R60+R62</f>
        <v>0</v>
      </c>
      <c r="X59" s="1337">
        <f>+S60+S62</f>
        <v>0</v>
      </c>
      <c r="Y59" s="1337">
        <f>+T60+T62</f>
        <v>0</v>
      </c>
      <c r="Z59" s="1345"/>
      <c r="AA59" s="1340" t="s">
        <v>109</v>
      </c>
      <c r="AB59" s="1357"/>
    </row>
    <row r="60" spans="1:28" s="168" customFormat="1" ht="34.15" customHeight="1">
      <c r="A60" s="1381"/>
      <c r="B60" s="1382"/>
      <c r="C60" s="1324"/>
      <c r="D60" s="1319"/>
      <c r="E60" s="1164"/>
      <c r="F60" s="1329"/>
      <c r="G60" s="1319"/>
      <c r="H60" s="1319"/>
      <c r="I60" s="1341"/>
      <c r="J60" s="939"/>
      <c r="K60" s="66">
        <v>0.6</v>
      </c>
      <c r="L60" s="69" t="s">
        <v>23</v>
      </c>
      <c r="M60" s="18">
        <v>0</v>
      </c>
      <c r="N60" s="18">
        <v>0</v>
      </c>
      <c r="O60" s="18">
        <v>0</v>
      </c>
      <c r="P60" s="18">
        <v>0</v>
      </c>
      <c r="Q60" s="255">
        <f t="shared" si="5"/>
        <v>0</v>
      </c>
      <c r="R60" s="58">
        <f t="shared" si="4"/>
        <v>0</v>
      </c>
      <c r="S60" s="58">
        <f t="shared" si="0"/>
        <v>0</v>
      </c>
      <c r="T60" s="58">
        <f t="shared" si="1"/>
        <v>0</v>
      </c>
      <c r="U60" s="59">
        <f t="shared" si="2"/>
        <v>0</v>
      </c>
      <c r="V60" s="1337"/>
      <c r="W60" s="1337"/>
      <c r="X60" s="1337"/>
      <c r="Y60" s="1337"/>
      <c r="Z60" s="1345"/>
      <c r="AA60" s="1340"/>
      <c r="AB60" s="1357"/>
    </row>
    <row r="61" spans="1:28" s="168" customFormat="1" ht="45" customHeight="1">
      <c r="A61" s="1381"/>
      <c r="B61" s="1382"/>
      <c r="C61" s="1324"/>
      <c r="D61" s="1319"/>
      <c r="E61" s="1164"/>
      <c r="F61" s="1329"/>
      <c r="G61" s="1319"/>
      <c r="H61" s="1319"/>
      <c r="I61" s="1341"/>
      <c r="J61" s="939" t="s">
        <v>322</v>
      </c>
      <c r="K61" s="68">
        <v>0.4</v>
      </c>
      <c r="L61" s="268" t="s">
        <v>22</v>
      </c>
      <c r="M61" s="269">
        <v>0.25</v>
      </c>
      <c r="N61" s="270">
        <v>0.5</v>
      </c>
      <c r="O61" s="270">
        <v>0.75</v>
      </c>
      <c r="P61" s="264">
        <v>1</v>
      </c>
      <c r="Q61" s="253">
        <f t="shared" si="5"/>
        <v>0.1</v>
      </c>
      <c r="R61" s="6">
        <f t="shared" si="4"/>
        <v>0.2</v>
      </c>
      <c r="S61" s="6">
        <f t="shared" si="0"/>
        <v>0.30000000000000004</v>
      </c>
      <c r="T61" s="6">
        <f t="shared" si="1"/>
        <v>0.4</v>
      </c>
      <c r="U61" s="49">
        <f t="shared" si="2"/>
        <v>0.4</v>
      </c>
      <c r="V61" s="1337"/>
      <c r="W61" s="1337"/>
      <c r="X61" s="1337"/>
      <c r="Y61" s="1337"/>
      <c r="Z61" s="1345"/>
      <c r="AA61" s="1340"/>
      <c r="AB61" s="1357"/>
    </row>
    <row r="62" spans="1:28" s="168" customFormat="1" ht="43.15" customHeight="1">
      <c r="A62" s="1381"/>
      <c r="B62" s="1382"/>
      <c r="C62" s="1324"/>
      <c r="D62" s="1319"/>
      <c r="E62" s="1178"/>
      <c r="F62" s="1330"/>
      <c r="G62" s="1319"/>
      <c r="H62" s="1319"/>
      <c r="I62" s="1341"/>
      <c r="J62" s="939"/>
      <c r="K62" s="66">
        <v>0.4</v>
      </c>
      <c r="L62" s="69" t="s">
        <v>23</v>
      </c>
      <c r="M62" s="18">
        <v>0</v>
      </c>
      <c r="N62" s="18">
        <v>0</v>
      </c>
      <c r="O62" s="18">
        <v>0</v>
      </c>
      <c r="P62" s="18">
        <v>0</v>
      </c>
      <c r="Q62" s="255">
        <f t="shared" si="5"/>
        <v>0</v>
      </c>
      <c r="R62" s="58">
        <f t="shared" si="4"/>
        <v>0</v>
      </c>
      <c r="S62" s="58">
        <f t="shared" ref="S62:S76" si="6">+SUM(O62:O62)*K62</f>
        <v>0</v>
      </c>
      <c r="T62" s="58">
        <f t="shared" si="1"/>
        <v>0</v>
      </c>
      <c r="U62" s="59">
        <f t="shared" si="2"/>
        <v>0</v>
      </c>
      <c r="V62" s="1337"/>
      <c r="W62" s="1337"/>
      <c r="X62" s="1337"/>
      <c r="Y62" s="1337"/>
      <c r="Z62" s="1345"/>
      <c r="AA62" s="1340"/>
      <c r="AB62" s="1357"/>
    </row>
    <row r="63" spans="1:28" s="168" customFormat="1" ht="52.15" customHeight="1">
      <c r="A63" s="1381"/>
      <c r="B63" s="1382"/>
      <c r="C63" s="1324" t="s">
        <v>323</v>
      </c>
      <c r="D63" s="864" t="s">
        <v>324</v>
      </c>
      <c r="E63" s="1163" t="s">
        <v>535</v>
      </c>
      <c r="F63" s="1328">
        <v>100</v>
      </c>
      <c r="G63" s="1331" t="s">
        <v>536</v>
      </c>
      <c r="H63" s="1319" t="s">
        <v>325</v>
      </c>
      <c r="I63" s="1320">
        <f>+MAX(V63:Y64)</f>
        <v>0</v>
      </c>
      <c r="J63" s="1321" t="s">
        <v>544</v>
      </c>
      <c r="K63" s="327">
        <v>1</v>
      </c>
      <c r="L63" s="271" t="s">
        <v>22</v>
      </c>
      <c r="M63" s="272">
        <v>0.25</v>
      </c>
      <c r="N63" s="272">
        <v>0.5</v>
      </c>
      <c r="O63" s="272">
        <v>0.75</v>
      </c>
      <c r="P63" s="272">
        <v>1</v>
      </c>
      <c r="Q63" s="253">
        <f t="shared" si="5"/>
        <v>0.25</v>
      </c>
      <c r="R63" s="6">
        <f>+SUM(N63:N63)*K63</f>
        <v>0.5</v>
      </c>
      <c r="S63" s="6">
        <f t="shared" si="6"/>
        <v>0.75</v>
      </c>
      <c r="T63" s="6">
        <f t="shared" si="1"/>
        <v>1</v>
      </c>
      <c r="U63" s="49">
        <f t="shared" si="2"/>
        <v>1</v>
      </c>
      <c r="V63" s="1337">
        <f>+Q64</f>
        <v>0</v>
      </c>
      <c r="W63" s="1337">
        <f>+R64</f>
        <v>0</v>
      </c>
      <c r="X63" s="1337">
        <f>+S64</f>
        <v>0</v>
      </c>
      <c r="Y63" s="1337">
        <f>+T64</f>
        <v>0</v>
      </c>
      <c r="Z63" s="1338" t="s">
        <v>326</v>
      </c>
      <c r="AA63" s="1339" t="s">
        <v>327</v>
      </c>
      <c r="AB63" s="1357"/>
    </row>
    <row r="64" spans="1:28" s="168" customFormat="1" ht="49.9" customHeight="1">
      <c r="A64" s="1381"/>
      <c r="B64" s="1382"/>
      <c r="C64" s="1324"/>
      <c r="D64" s="864"/>
      <c r="E64" s="1164"/>
      <c r="F64" s="1329"/>
      <c r="G64" s="1331"/>
      <c r="H64" s="1319"/>
      <c r="I64" s="1320"/>
      <c r="J64" s="1321"/>
      <c r="K64" s="339">
        <v>1</v>
      </c>
      <c r="L64" s="69" t="s">
        <v>23</v>
      </c>
      <c r="M64" s="18">
        <v>0</v>
      </c>
      <c r="N64" s="18">
        <v>0</v>
      </c>
      <c r="O64" s="18">
        <v>0</v>
      </c>
      <c r="P64" s="18">
        <v>0</v>
      </c>
      <c r="Q64" s="255">
        <f t="shared" si="5"/>
        <v>0</v>
      </c>
      <c r="R64" s="58">
        <f t="shared" si="4"/>
        <v>0</v>
      </c>
      <c r="S64" s="58">
        <f t="shared" si="6"/>
        <v>0</v>
      </c>
      <c r="T64" s="58">
        <f t="shared" si="1"/>
        <v>0</v>
      </c>
      <c r="U64" s="59">
        <f t="shared" si="2"/>
        <v>0</v>
      </c>
      <c r="V64" s="1337"/>
      <c r="W64" s="1337"/>
      <c r="X64" s="1337"/>
      <c r="Y64" s="1337"/>
      <c r="Z64" s="1338"/>
      <c r="AA64" s="1339"/>
      <c r="AB64" s="1357"/>
    </row>
    <row r="65" spans="1:28" s="168" customFormat="1" ht="38.450000000000003" customHeight="1">
      <c r="A65" s="1381"/>
      <c r="B65" s="1382"/>
      <c r="C65" s="1324"/>
      <c r="D65" s="864"/>
      <c r="E65" s="1325" t="s">
        <v>537</v>
      </c>
      <c r="F65" s="1328">
        <v>101</v>
      </c>
      <c r="G65" s="1331" t="s">
        <v>538</v>
      </c>
      <c r="H65" s="1319" t="s">
        <v>539</v>
      </c>
      <c r="I65" s="1320">
        <f>+MAX(V65:Y68)</f>
        <v>0</v>
      </c>
      <c r="J65" s="1321" t="s">
        <v>545</v>
      </c>
      <c r="K65" s="327">
        <v>0.9</v>
      </c>
      <c r="L65" s="271" t="s">
        <v>22</v>
      </c>
      <c r="M65" s="272">
        <v>0.2</v>
      </c>
      <c r="N65" s="272">
        <v>0.4</v>
      </c>
      <c r="O65" s="272">
        <v>0.75</v>
      </c>
      <c r="P65" s="272">
        <v>1</v>
      </c>
      <c r="Q65" s="253">
        <f t="shared" si="5"/>
        <v>0.18000000000000002</v>
      </c>
      <c r="R65" s="6">
        <f t="shared" si="4"/>
        <v>0.36000000000000004</v>
      </c>
      <c r="S65" s="6">
        <f t="shared" si="6"/>
        <v>0.67500000000000004</v>
      </c>
      <c r="T65" s="6">
        <f t="shared" si="1"/>
        <v>0.9</v>
      </c>
      <c r="U65" s="49">
        <f t="shared" si="2"/>
        <v>0.9</v>
      </c>
      <c r="V65" s="1337">
        <f>+Q66+Q68</f>
        <v>0</v>
      </c>
      <c r="W65" s="1337">
        <f>+R66+R68</f>
        <v>0</v>
      </c>
      <c r="X65" s="1337">
        <f>+S66+S68</f>
        <v>0</v>
      </c>
      <c r="Y65" s="1337">
        <f>+T66+T68</f>
        <v>0</v>
      </c>
      <c r="Z65" s="1338"/>
      <c r="AA65" s="1339"/>
      <c r="AB65" s="1357"/>
    </row>
    <row r="66" spans="1:28" s="168" customFormat="1" ht="49.9" customHeight="1">
      <c r="A66" s="1381"/>
      <c r="B66" s="1382"/>
      <c r="C66" s="1324"/>
      <c r="D66" s="864"/>
      <c r="E66" s="1326"/>
      <c r="F66" s="1329"/>
      <c r="G66" s="1331"/>
      <c r="H66" s="1319"/>
      <c r="I66" s="1320"/>
      <c r="J66" s="1321"/>
      <c r="K66" s="339">
        <v>0</v>
      </c>
      <c r="L66" s="69" t="s">
        <v>23</v>
      </c>
      <c r="M66" s="18">
        <v>0</v>
      </c>
      <c r="N66" s="18">
        <v>0</v>
      </c>
      <c r="O66" s="18">
        <v>0</v>
      </c>
      <c r="P66" s="18">
        <v>0</v>
      </c>
      <c r="Q66" s="255">
        <f t="shared" si="5"/>
        <v>0</v>
      </c>
      <c r="R66" s="58">
        <f t="shared" si="4"/>
        <v>0</v>
      </c>
      <c r="S66" s="58">
        <f t="shared" si="6"/>
        <v>0</v>
      </c>
      <c r="T66" s="58">
        <f t="shared" si="1"/>
        <v>0</v>
      </c>
      <c r="U66" s="59">
        <f t="shared" si="2"/>
        <v>0</v>
      </c>
      <c r="V66" s="1337"/>
      <c r="W66" s="1337"/>
      <c r="X66" s="1337"/>
      <c r="Y66" s="1337"/>
      <c r="Z66" s="1338"/>
      <c r="AA66" s="1339"/>
      <c r="AB66" s="1357"/>
    </row>
    <row r="67" spans="1:28" s="168" customFormat="1" ht="36.75" customHeight="1">
      <c r="A67" s="1381"/>
      <c r="B67" s="1382"/>
      <c r="C67" s="1324"/>
      <c r="D67" s="864"/>
      <c r="E67" s="1326"/>
      <c r="F67" s="1329"/>
      <c r="G67" s="1331"/>
      <c r="H67" s="1319"/>
      <c r="I67" s="1320"/>
      <c r="J67" s="1321" t="s">
        <v>546</v>
      </c>
      <c r="K67" s="327">
        <v>0.1</v>
      </c>
      <c r="L67" s="271" t="s">
        <v>22</v>
      </c>
      <c r="M67" s="272">
        <v>0</v>
      </c>
      <c r="N67" s="272">
        <v>0</v>
      </c>
      <c r="O67" s="272">
        <v>0</v>
      </c>
      <c r="P67" s="272">
        <v>1</v>
      </c>
      <c r="Q67" s="253">
        <f t="shared" si="5"/>
        <v>0</v>
      </c>
      <c r="R67" s="6">
        <f t="shared" si="4"/>
        <v>0</v>
      </c>
      <c r="S67" s="6">
        <f t="shared" si="6"/>
        <v>0</v>
      </c>
      <c r="T67" s="6">
        <f t="shared" si="1"/>
        <v>0.1</v>
      </c>
      <c r="U67" s="49">
        <f t="shared" si="2"/>
        <v>0.1</v>
      </c>
      <c r="V67" s="1337"/>
      <c r="W67" s="1337"/>
      <c r="X67" s="1337"/>
      <c r="Y67" s="1337"/>
      <c r="Z67" s="1338"/>
      <c r="AA67" s="1339"/>
      <c r="AB67" s="1357"/>
    </row>
    <row r="68" spans="1:28" s="168" customFormat="1" ht="53.25" customHeight="1">
      <c r="A68" s="1381"/>
      <c r="B68" s="1382"/>
      <c r="C68" s="1324"/>
      <c r="D68" s="864"/>
      <c r="E68" s="1326"/>
      <c r="F68" s="1329"/>
      <c r="G68" s="1331"/>
      <c r="H68" s="1319"/>
      <c r="I68" s="1320"/>
      <c r="J68" s="1321"/>
      <c r="K68" s="339">
        <v>0</v>
      </c>
      <c r="L68" s="69" t="s">
        <v>23</v>
      </c>
      <c r="M68" s="18">
        <v>0</v>
      </c>
      <c r="N68" s="18">
        <v>0</v>
      </c>
      <c r="O68" s="18">
        <v>0</v>
      </c>
      <c r="P68" s="18">
        <v>0</v>
      </c>
      <c r="Q68" s="255">
        <f t="shared" si="5"/>
        <v>0</v>
      </c>
      <c r="R68" s="58">
        <f t="shared" si="4"/>
        <v>0</v>
      </c>
      <c r="S68" s="58">
        <f t="shared" si="6"/>
        <v>0</v>
      </c>
      <c r="T68" s="58">
        <f t="shared" ref="T68:T76" si="7">+SUM(P68:P68)*K68</f>
        <v>0</v>
      </c>
      <c r="U68" s="59">
        <f t="shared" ref="U68:U76" si="8">+MAX(Q68:T68)</f>
        <v>0</v>
      </c>
      <c r="V68" s="1337"/>
      <c r="W68" s="1337"/>
      <c r="X68" s="1337"/>
      <c r="Y68" s="1337"/>
      <c r="Z68" s="1338"/>
      <c r="AA68" s="1339"/>
      <c r="AB68" s="1357"/>
    </row>
    <row r="69" spans="1:28" s="168" customFormat="1" ht="36" customHeight="1">
      <c r="A69" s="1381"/>
      <c r="B69" s="1382"/>
      <c r="C69" s="1324"/>
      <c r="D69" s="864"/>
      <c r="E69" s="1332" t="s">
        <v>540</v>
      </c>
      <c r="F69" s="1334">
        <v>102</v>
      </c>
      <c r="G69" s="1331" t="s">
        <v>541</v>
      </c>
      <c r="H69" s="1336" t="s">
        <v>328</v>
      </c>
      <c r="I69" s="1320">
        <f>+MAX(V69:Y72)</f>
        <v>0</v>
      </c>
      <c r="J69" s="1321" t="s">
        <v>547</v>
      </c>
      <c r="K69" s="327">
        <v>0.25</v>
      </c>
      <c r="L69" s="271" t="s">
        <v>22</v>
      </c>
      <c r="M69" s="272">
        <v>0.75</v>
      </c>
      <c r="N69" s="272">
        <v>1</v>
      </c>
      <c r="O69" s="272">
        <v>1</v>
      </c>
      <c r="P69" s="272">
        <v>1</v>
      </c>
      <c r="Q69" s="253">
        <f t="shared" si="5"/>
        <v>0.1875</v>
      </c>
      <c r="R69" s="6">
        <f t="shared" ref="R69:R72" si="9">+SUM(N69:N69)*K69</f>
        <v>0.25</v>
      </c>
      <c r="S69" s="6">
        <f t="shared" si="6"/>
        <v>0.25</v>
      </c>
      <c r="T69" s="6">
        <f t="shared" si="7"/>
        <v>0.25</v>
      </c>
      <c r="U69" s="49">
        <f t="shared" si="8"/>
        <v>0.25</v>
      </c>
      <c r="V69" s="1322">
        <f>+Q70+Q72</f>
        <v>0</v>
      </c>
      <c r="W69" s="1322">
        <f>+R70+R72</f>
        <v>0</v>
      </c>
      <c r="X69" s="1322">
        <f>+S70+S72</f>
        <v>0</v>
      </c>
      <c r="Y69" s="1322">
        <f>+T70+T72</f>
        <v>0</v>
      </c>
      <c r="Z69" s="1338"/>
      <c r="AA69" s="1339"/>
      <c r="AB69" s="1357"/>
    </row>
    <row r="70" spans="1:28" s="168" customFormat="1" ht="40.15" customHeight="1">
      <c r="A70" s="1381"/>
      <c r="B70" s="1382"/>
      <c r="C70" s="1324"/>
      <c r="D70" s="864"/>
      <c r="E70" s="1333"/>
      <c r="F70" s="1335"/>
      <c r="G70" s="1331"/>
      <c r="H70" s="1336"/>
      <c r="I70" s="1320"/>
      <c r="J70" s="1321"/>
      <c r="K70" s="339">
        <v>0.25</v>
      </c>
      <c r="L70" s="69" t="s">
        <v>23</v>
      </c>
      <c r="M70" s="18">
        <v>0</v>
      </c>
      <c r="N70" s="18">
        <v>0</v>
      </c>
      <c r="O70" s="18">
        <v>0</v>
      </c>
      <c r="P70" s="18">
        <v>0</v>
      </c>
      <c r="Q70" s="255">
        <f t="shared" si="5"/>
        <v>0</v>
      </c>
      <c r="R70" s="58">
        <f t="shared" si="9"/>
        <v>0</v>
      </c>
      <c r="S70" s="58">
        <f t="shared" si="6"/>
        <v>0</v>
      </c>
      <c r="T70" s="58">
        <f t="shared" si="7"/>
        <v>0</v>
      </c>
      <c r="U70" s="59">
        <f t="shared" si="8"/>
        <v>0</v>
      </c>
      <c r="V70" s="1323"/>
      <c r="W70" s="1323"/>
      <c r="X70" s="1323"/>
      <c r="Y70" s="1323"/>
      <c r="Z70" s="1338"/>
      <c r="AA70" s="1339"/>
      <c r="AB70" s="1357"/>
    </row>
    <row r="71" spans="1:28" s="168" customFormat="1" ht="34.15" customHeight="1">
      <c r="A71" s="1381"/>
      <c r="B71" s="1382"/>
      <c r="C71" s="1324"/>
      <c r="D71" s="864"/>
      <c r="E71" s="1333"/>
      <c r="F71" s="1335"/>
      <c r="G71" s="1331"/>
      <c r="H71" s="1336"/>
      <c r="I71" s="1320"/>
      <c r="J71" s="1321" t="s">
        <v>544</v>
      </c>
      <c r="K71" s="327">
        <v>0.75</v>
      </c>
      <c r="L71" s="271" t="s">
        <v>22</v>
      </c>
      <c r="M71" s="272">
        <v>0</v>
      </c>
      <c r="N71" s="272">
        <v>0.3</v>
      </c>
      <c r="O71" s="272">
        <v>0.6</v>
      </c>
      <c r="P71" s="272">
        <v>1</v>
      </c>
      <c r="Q71" s="253">
        <f t="shared" si="5"/>
        <v>0</v>
      </c>
      <c r="R71" s="6">
        <f t="shared" si="9"/>
        <v>0.22499999999999998</v>
      </c>
      <c r="S71" s="6">
        <f t="shared" si="6"/>
        <v>0.44999999999999996</v>
      </c>
      <c r="T71" s="6">
        <f t="shared" si="7"/>
        <v>0.75</v>
      </c>
      <c r="U71" s="49">
        <f t="shared" si="8"/>
        <v>0.75</v>
      </c>
      <c r="V71" s="1323"/>
      <c r="W71" s="1323"/>
      <c r="X71" s="1323"/>
      <c r="Y71" s="1323"/>
      <c r="Z71" s="1338"/>
      <c r="AA71" s="1339"/>
      <c r="AB71" s="1357"/>
    </row>
    <row r="72" spans="1:28" s="168" customFormat="1" ht="75" customHeight="1">
      <c r="A72" s="1381"/>
      <c r="B72" s="1382"/>
      <c r="C72" s="1324"/>
      <c r="D72" s="864"/>
      <c r="E72" s="1333"/>
      <c r="F72" s="1335"/>
      <c r="G72" s="1331"/>
      <c r="H72" s="1336"/>
      <c r="I72" s="1320"/>
      <c r="J72" s="1321"/>
      <c r="K72" s="339">
        <v>0.75</v>
      </c>
      <c r="L72" s="69" t="s">
        <v>23</v>
      </c>
      <c r="M72" s="18">
        <v>0</v>
      </c>
      <c r="N72" s="18">
        <v>0</v>
      </c>
      <c r="O72" s="18">
        <v>0</v>
      </c>
      <c r="P72" s="18">
        <v>0</v>
      </c>
      <c r="Q72" s="255">
        <f t="shared" si="5"/>
        <v>0</v>
      </c>
      <c r="R72" s="58">
        <f t="shared" si="9"/>
        <v>0</v>
      </c>
      <c r="S72" s="58">
        <f t="shared" si="6"/>
        <v>0</v>
      </c>
      <c r="T72" s="58">
        <f t="shared" si="7"/>
        <v>0</v>
      </c>
      <c r="U72" s="59">
        <f t="shared" si="8"/>
        <v>0</v>
      </c>
      <c r="V72" s="1323"/>
      <c r="W72" s="1323"/>
      <c r="X72" s="1323"/>
      <c r="Y72" s="1323"/>
      <c r="Z72" s="1338"/>
      <c r="AA72" s="1339"/>
      <c r="AB72" s="1357"/>
    </row>
    <row r="73" spans="1:28" s="168" customFormat="1" ht="37.9" customHeight="1">
      <c r="A73" s="1381"/>
      <c r="B73" s="1382"/>
      <c r="C73" s="1324" t="s">
        <v>329</v>
      </c>
      <c r="D73" s="864" t="s">
        <v>330</v>
      </c>
      <c r="E73" s="1325" t="s">
        <v>542</v>
      </c>
      <c r="F73" s="1328">
        <v>103</v>
      </c>
      <c r="G73" s="1331" t="s">
        <v>543</v>
      </c>
      <c r="H73" s="1319" t="s">
        <v>331</v>
      </c>
      <c r="I73" s="1320">
        <f>+MAX(V73:Y76)</f>
        <v>0</v>
      </c>
      <c r="J73" s="1321" t="s">
        <v>548</v>
      </c>
      <c r="K73" s="327">
        <v>0.8</v>
      </c>
      <c r="L73" s="271" t="s">
        <v>22</v>
      </c>
      <c r="M73" s="272">
        <v>0</v>
      </c>
      <c r="N73" s="272">
        <v>0.37</v>
      </c>
      <c r="O73" s="272">
        <v>0.75</v>
      </c>
      <c r="P73" s="272">
        <v>1</v>
      </c>
      <c r="Q73" s="253">
        <f>+SUM(M73:M73)*K73</f>
        <v>0</v>
      </c>
      <c r="R73" s="6">
        <f>+SUM(N73:N73)*K73</f>
        <v>0.29599999999999999</v>
      </c>
      <c r="S73" s="6">
        <f t="shared" si="6"/>
        <v>0.60000000000000009</v>
      </c>
      <c r="T73" s="6">
        <f t="shared" si="7"/>
        <v>0.8</v>
      </c>
      <c r="U73" s="49">
        <f t="shared" si="8"/>
        <v>0.8</v>
      </c>
      <c r="V73" s="1322">
        <f>+Q74+Q76</f>
        <v>0</v>
      </c>
      <c r="W73" s="1322">
        <f>+R74+R76</f>
        <v>0</v>
      </c>
      <c r="X73" s="1322">
        <f>+S74+S76</f>
        <v>0</v>
      </c>
      <c r="Y73" s="1322">
        <f>+T74+T76</f>
        <v>0</v>
      </c>
      <c r="Z73" s="1338"/>
      <c r="AA73" s="1339"/>
      <c r="AB73" s="1357"/>
    </row>
    <row r="74" spans="1:28" s="168" customFormat="1" ht="40.9" customHeight="1">
      <c r="A74" s="1381"/>
      <c r="B74" s="1382"/>
      <c r="C74" s="1324"/>
      <c r="D74" s="864"/>
      <c r="E74" s="1326"/>
      <c r="F74" s="1329"/>
      <c r="G74" s="1331"/>
      <c r="H74" s="1319"/>
      <c r="I74" s="1320"/>
      <c r="J74" s="1321"/>
      <c r="K74" s="339">
        <v>0</v>
      </c>
      <c r="L74" s="69" t="s">
        <v>23</v>
      </c>
      <c r="M74" s="18">
        <v>0</v>
      </c>
      <c r="N74" s="18">
        <v>0</v>
      </c>
      <c r="O74" s="18">
        <v>0</v>
      </c>
      <c r="P74" s="18">
        <v>0</v>
      </c>
      <c r="Q74" s="255">
        <f>+SUM(M74:M74)*K74</f>
        <v>0</v>
      </c>
      <c r="R74" s="58">
        <f>+SUM(N74:N74)*K74</f>
        <v>0</v>
      </c>
      <c r="S74" s="58">
        <f t="shared" si="6"/>
        <v>0</v>
      </c>
      <c r="T74" s="58">
        <f t="shared" si="7"/>
        <v>0</v>
      </c>
      <c r="U74" s="59">
        <f t="shared" si="8"/>
        <v>0</v>
      </c>
      <c r="V74" s="1323"/>
      <c r="W74" s="1323"/>
      <c r="X74" s="1323"/>
      <c r="Y74" s="1323"/>
      <c r="Z74" s="1338"/>
      <c r="AA74" s="1339"/>
      <c r="AB74" s="1357"/>
    </row>
    <row r="75" spans="1:28" s="168" customFormat="1" ht="42.6" customHeight="1">
      <c r="A75" s="1381"/>
      <c r="B75" s="1382"/>
      <c r="C75" s="1324"/>
      <c r="D75" s="864"/>
      <c r="E75" s="1326"/>
      <c r="F75" s="1329"/>
      <c r="G75" s="1331"/>
      <c r="H75" s="1319"/>
      <c r="I75" s="1320"/>
      <c r="J75" s="1321" t="s">
        <v>549</v>
      </c>
      <c r="K75" s="327">
        <v>0.2</v>
      </c>
      <c r="L75" s="271" t="s">
        <v>22</v>
      </c>
      <c r="M75" s="272">
        <v>0</v>
      </c>
      <c r="N75" s="272">
        <v>0.33</v>
      </c>
      <c r="O75" s="272">
        <v>0.66</v>
      </c>
      <c r="P75" s="272">
        <v>1</v>
      </c>
      <c r="Q75" s="253">
        <f>+SUM(M75:M75)*K75</f>
        <v>0</v>
      </c>
      <c r="R75" s="6">
        <f>+SUM(N75:N75)*K75</f>
        <v>6.6000000000000003E-2</v>
      </c>
      <c r="S75" s="6">
        <f t="shared" si="6"/>
        <v>0.13200000000000001</v>
      </c>
      <c r="T75" s="6">
        <f t="shared" si="7"/>
        <v>0.2</v>
      </c>
      <c r="U75" s="49">
        <f t="shared" si="8"/>
        <v>0.2</v>
      </c>
      <c r="V75" s="1323"/>
      <c r="W75" s="1323"/>
      <c r="X75" s="1323"/>
      <c r="Y75" s="1323"/>
      <c r="Z75" s="1338"/>
      <c r="AA75" s="1339"/>
      <c r="AB75" s="1357"/>
    </row>
    <row r="76" spans="1:28" s="168" customFormat="1" ht="56.25" customHeight="1" thickBot="1">
      <c r="A76" s="1381"/>
      <c r="B76" s="1382"/>
      <c r="C76" s="1324"/>
      <c r="D76" s="864"/>
      <c r="E76" s="1327"/>
      <c r="F76" s="1330"/>
      <c r="G76" s="1331"/>
      <c r="H76" s="1319"/>
      <c r="I76" s="1320"/>
      <c r="J76" s="1321"/>
      <c r="K76" s="339">
        <v>0</v>
      </c>
      <c r="L76" s="69" t="s">
        <v>23</v>
      </c>
      <c r="M76" s="18">
        <v>0</v>
      </c>
      <c r="N76" s="18">
        <v>0</v>
      </c>
      <c r="O76" s="18">
        <v>0</v>
      </c>
      <c r="P76" s="18">
        <v>0</v>
      </c>
      <c r="Q76" s="273">
        <f>+SUM(M76:M76)*K76</f>
        <v>0</v>
      </c>
      <c r="R76" s="73">
        <f>+SUM(N76:N76)*K76</f>
        <v>0</v>
      </c>
      <c r="S76" s="73">
        <f t="shared" si="6"/>
        <v>0</v>
      </c>
      <c r="T76" s="73">
        <f t="shared" si="7"/>
        <v>0</v>
      </c>
      <c r="U76" s="59">
        <f t="shared" si="8"/>
        <v>0</v>
      </c>
      <c r="V76" s="1323"/>
      <c r="W76" s="1323"/>
      <c r="X76" s="1323"/>
      <c r="Y76" s="1323"/>
      <c r="Z76" s="1338"/>
      <c r="AA76" s="1339"/>
      <c r="AB76" s="1357"/>
    </row>
    <row r="77" spans="1:28" s="168" customFormat="1">
      <c r="A77" s="169"/>
      <c r="B77" s="169"/>
      <c r="C77" s="169"/>
      <c r="D77" s="169"/>
      <c r="E77" s="169"/>
      <c r="F77" s="169"/>
      <c r="G77" s="258"/>
      <c r="H77" s="258"/>
      <c r="I77" s="169"/>
      <c r="J77" s="258"/>
      <c r="K77" s="169"/>
      <c r="L77" s="169"/>
      <c r="M77" s="169"/>
      <c r="N77" s="169"/>
      <c r="O77" s="274"/>
      <c r="P77" s="169"/>
      <c r="Q77" s="102">
        <v>0</v>
      </c>
      <c r="R77" s="103">
        <v>0</v>
      </c>
      <c r="S77" s="103">
        <v>0</v>
      </c>
      <c r="T77" s="103">
        <v>0</v>
      </c>
      <c r="U77" s="275">
        <v>0</v>
      </c>
      <c r="V77" s="35"/>
      <c r="W77" s="35"/>
      <c r="X77" s="35"/>
      <c r="Y77" s="35"/>
      <c r="AB77" s="276"/>
    </row>
    <row r="78" spans="1:28" s="168" customFormat="1" ht="21.75" thickBot="1">
      <c r="A78" s="169"/>
      <c r="B78" s="169"/>
      <c r="C78" s="169"/>
      <c r="D78" s="169"/>
      <c r="E78" s="169"/>
      <c r="F78" s="169"/>
      <c r="G78" s="258"/>
      <c r="H78" s="258"/>
      <c r="I78" s="169"/>
      <c r="J78" s="258"/>
      <c r="K78" s="169"/>
      <c r="L78" s="169"/>
      <c r="M78" s="169"/>
      <c r="N78" s="169"/>
      <c r="O78" s="274"/>
      <c r="P78" s="169"/>
      <c r="Q78" s="105">
        <f>+((SUMIF($L$3:$L$76,"e",Q$3:Q$76)))/23</f>
        <v>0</v>
      </c>
      <c r="R78" s="162">
        <f>+((SUMIF($L$3:$L$76,"e",R$3:R$76)))/23</f>
        <v>0</v>
      </c>
      <c r="S78" s="162">
        <f>+((SUMIF($L$3:$L$76,"e",S$3:S$76)))/23</f>
        <v>0</v>
      </c>
      <c r="T78" s="162">
        <f>+((SUMIF($L$3:$L$76,"e",T$3:T$76)))/23</f>
        <v>0</v>
      </c>
      <c r="U78" s="277">
        <f>+((SUMIF($L$3:$L$76,"e",U$3:U$76)))/23</f>
        <v>0</v>
      </c>
      <c r="V78" s="35"/>
      <c r="W78" s="35"/>
      <c r="X78" s="35"/>
      <c r="Y78" s="35"/>
    </row>
    <row r="79" spans="1:28" s="168" customFormat="1" ht="21.75" thickBot="1">
      <c r="A79" s="169"/>
      <c r="B79" s="169"/>
      <c r="C79" s="169"/>
      <c r="D79" s="169"/>
      <c r="E79" s="169"/>
      <c r="F79" s="169"/>
      <c r="G79" s="258"/>
      <c r="H79" s="258"/>
      <c r="I79" s="169"/>
      <c r="J79" s="258"/>
      <c r="K79" s="169"/>
      <c r="L79" s="169"/>
      <c r="M79" s="169"/>
      <c r="N79" s="169"/>
      <c r="O79" s="274"/>
      <c r="P79" s="169"/>
      <c r="Q79" s="35"/>
      <c r="R79" s="35"/>
      <c r="S79" s="35"/>
      <c r="T79" s="35"/>
      <c r="U79" s="35"/>
      <c r="V79" s="35"/>
      <c r="W79" s="35"/>
      <c r="X79" s="35"/>
      <c r="Y79" s="35"/>
    </row>
    <row r="80" spans="1:28" s="168" customFormat="1" ht="21.75" thickBot="1">
      <c r="A80" s="169"/>
      <c r="B80" s="169"/>
      <c r="C80" s="169"/>
      <c r="D80" s="169"/>
      <c r="E80" s="169"/>
      <c r="F80" s="169"/>
      <c r="G80" s="258"/>
      <c r="H80" s="258"/>
      <c r="I80" s="169"/>
      <c r="J80" s="258"/>
      <c r="K80" s="169"/>
      <c r="L80" s="169"/>
      <c r="M80" s="169"/>
      <c r="N80" s="169"/>
      <c r="O80" s="274"/>
      <c r="P80" s="169"/>
      <c r="Q80" s="661" t="s">
        <v>113</v>
      </c>
      <c r="R80" s="662"/>
      <c r="S80" s="662"/>
      <c r="T80" s="662"/>
      <c r="U80" s="663"/>
      <c r="V80" s="35"/>
      <c r="W80" s="35"/>
      <c r="X80" s="35"/>
      <c r="Y80" s="35"/>
    </row>
    <row r="81" spans="1:25" s="168" customFormat="1" ht="21.75" thickBot="1">
      <c r="A81" s="169"/>
      <c r="B81" s="169"/>
      <c r="C81" s="169"/>
      <c r="D81" s="169"/>
      <c r="E81" s="169"/>
      <c r="F81" s="169"/>
      <c r="G81" s="258"/>
      <c r="H81" s="258"/>
      <c r="I81" s="169"/>
      <c r="J81" s="258"/>
      <c r="K81" s="169"/>
      <c r="L81" s="169"/>
      <c r="M81" s="169"/>
      <c r="N81" s="169"/>
      <c r="O81" s="274"/>
      <c r="P81" s="169"/>
      <c r="Q81" s="165">
        <v>0</v>
      </c>
      <c r="R81" s="165">
        <v>0</v>
      </c>
      <c r="S81" s="165">
        <v>0</v>
      </c>
      <c r="T81" s="165">
        <v>0</v>
      </c>
      <c r="U81" s="165">
        <v>0</v>
      </c>
      <c r="V81" s="35"/>
      <c r="W81" s="35"/>
      <c r="X81" s="35"/>
      <c r="Y81" s="35"/>
    </row>
    <row r="82" spans="1:25" s="168" customFormat="1" ht="27.75" customHeight="1" thickBot="1">
      <c r="A82" s="169"/>
      <c r="B82" s="169"/>
      <c r="C82" s="169"/>
      <c r="D82" s="169"/>
      <c r="E82" s="169"/>
      <c r="F82" s="169"/>
      <c r="G82" s="258"/>
      <c r="H82" s="258"/>
      <c r="I82" s="169"/>
      <c r="J82" s="258"/>
      <c r="K82" s="169"/>
      <c r="L82" s="169"/>
      <c r="M82" s="169"/>
      <c r="N82" s="169"/>
      <c r="O82" s="274"/>
      <c r="P82" s="169"/>
      <c r="Q82" s="108">
        <v>0</v>
      </c>
      <c r="R82" s="108">
        <v>0</v>
      </c>
      <c r="S82" s="108">
        <v>0</v>
      </c>
      <c r="T82" s="109">
        <v>0</v>
      </c>
      <c r="U82" s="110">
        <v>0</v>
      </c>
      <c r="V82" s="35"/>
      <c r="W82" s="35"/>
      <c r="X82" s="35"/>
      <c r="Y82" s="35"/>
    </row>
    <row r="83" spans="1:25" s="168" customFormat="1">
      <c r="A83" s="169"/>
      <c r="B83" s="169"/>
      <c r="C83" s="169"/>
      <c r="D83" s="169"/>
      <c r="E83" s="169"/>
      <c r="F83" s="169"/>
      <c r="G83" s="258"/>
      <c r="H83" s="258"/>
      <c r="I83" s="169"/>
      <c r="J83" s="258"/>
      <c r="K83" s="169"/>
      <c r="L83" s="169"/>
      <c r="M83" s="169"/>
      <c r="N83" s="169"/>
      <c r="O83" s="274"/>
      <c r="P83" s="169"/>
      <c r="Q83" s="166"/>
      <c r="R83" s="166"/>
      <c r="S83" s="166"/>
      <c r="T83" s="166"/>
      <c r="U83" s="166"/>
      <c r="V83" s="35"/>
      <c r="W83" s="35"/>
      <c r="X83" s="35"/>
      <c r="Y83" s="35"/>
    </row>
    <row r="84" spans="1:25" s="168" customFormat="1">
      <c r="A84" s="169"/>
      <c r="B84" s="169"/>
      <c r="C84" s="169"/>
      <c r="D84" s="169"/>
      <c r="E84" s="169"/>
      <c r="F84" s="169"/>
      <c r="G84" s="258"/>
      <c r="H84" s="258"/>
      <c r="I84" s="169"/>
      <c r="J84" s="258"/>
      <c r="K84" s="169"/>
      <c r="L84" s="169"/>
      <c r="M84" s="169"/>
      <c r="N84" s="169"/>
      <c r="O84" s="274"/>
      <c r="P84" s="169"/>
      <c r="Q84" s="35"/>
      <c r="R84" s="35"/>
      <c r="S84" s="35"/>
      <c r="T84" s="35"/>
      <c r="U84" s="35"/>
      <c r="V84" s="35"/>
      <c r="W84" s="35"/>
      <c r="X84" s="35"/>
      <c r="Y84" s="35"/>
    </row>
    <row r="85" spans="1:25" s="168" customFormat="1">
      <c r="A85" s="169"/>
      <c r="B85" s="169"/>
      <c r="C85" s="169"/>
      <c r="D85" s="169"/>
      <c r="E85" s="169"/>
      <c r="F85" s="169"/>
      <c r="G85" s="258"/>
      <c r="H85" s="258"/>
      <c r="I85" s="169"/>
      <c r="J85" s="258"/>
      <c r="K85" s="169"/>
      <c r="L85" s="169"/>
      <c r="M85" s="169"/>
      <c r="N85" s="169"/>
      <c r="O85" s="274"/>
      <c r="P85" s="169"/>
      <c r="Q85" s="35"/>
      <c r="R85" s="35"/>
      <c r="S85" s="35"/>
      <c r="T85" s="35"/>
      <c r="U85" s="35"/>
      <c r="V85" s="35"/>
      <c r="W85" s="35"/>
      <c r="X85" s="35"/>
      <c r="Y85" s="35"/>
    </row>
    <row r="86" spans="1:25" s="168" customFormat="1">
      <c r="A86" s="169"/>
      <c r="B86" s="169"/>
      <c r="C86" s="169"/>
      <c r="D86" s="169"/>
      <c r="E86" s="169"/>
      <c r="F86" s="169"/>
      <c r="G86" s="258"/>
      <c r="H86" s="258"/>
      <c r="I86" s="169"/>
      <c r="J86" s="258"/>
      <c r="K86" s="169"/>
      <c r="L86" s="169"/>
      <c r="M86" s="169"/>
      <c r="N86" s="169"/>
      <c r="O86" s="274"/>
      <c r="P86" s="169"/>
      <c r="Q86" s="35"/>
      <c r="R86" s="35"/>
      <c r="S86" s="35"/>
      <c r="T86" s="35"/>
      <c r="U86" s="35"/>
      <c r="V86" s="35"/>
      <c r="W86" s="35"/>
      <c r="X86" s="35"/>
      <c r="Y86" s="35"/>
    </row>
    <row r="87" spans="1:25" s="168" customFormat="1">
      <c r="A87" s="169"/>
      <c r="B87" s="169"/>
      <c r="C87" s="169"/>
      <c r="D87" s="169"/>
      <c r="E87" s="169"/>
      <c r="F87" s="169"/>
      <c r="G87" s="258"/>
      <c r="H87" s="258"/>
      <c r="I87" s="169"/>
      <c r="J87" s="258"/>
      <c r="K87" s="169"/>
      <c r="L87" s="169"/>
      <c r="M87" s="169"/>
      <c r="N87" s="169"/>
      <c r="O87" s="274"/>
      <c r="P87" s="169"/>
      <c r="Q87" s="35"/>
      <c r="R87" s="35"/>
      <c r="S87" s="35"/>
      <c r="T87" s="35"/>
      <c r="U87" s="35"/>
      <c r="V87" s="35"/>
      <c r="W87" s="35"/>
      <c r="X87" s="35"/>
      <c r="Y87" s="35"/>
    </row>
    <row r="88" spans="1:25" s="168" customFormat="1">
      <c r="A88" s="169"/>
      <c r="B88" s="169"/>
      <c r="C88" s="169"/>
      <c r="D88" s="169"/>
      <c r="E88" s="169"/>
      <c r="F88" s="169"/>
      <c r="G88" s="258"/>
      <c r="H88" s="258"/>
      <c r="I88" s="169"/>
      <c r="J88" s="258"/>
      <c r="K88" s="169"/>
      <c r="L88" s="169"/>
      <c r="M88" s="169"/>
      <c r="N88" s="169"/>
      <c r="O88" s="274"/>
      <c r="P88" s="169"/>
      <c r="Q88" s="35"/>
      <c r="R88" s="35"/>
      <c r="S88" s="35"/>
      <c r="T88" s="35"/>
      <c r="U88" s="35"/>
      <c r="V88" s="35"/>
      <c r="W88" s="35"/>
      <c r="X88" s="35"/>
      <c r="Y88" s="35"/>
    </row>
    <row r="89" spans="1:25" s="168" customFormat="1">
      <c r="A89" s="169"/>
      <c r="B89" s="169"/>
      <c r="C89" s="169"/>
      <c r="D89" s="169"/>
      <c r="E89" s="169"/>
      <c r="F89" s="169"/>
      <c r="G89" s="258"/>
      <c r="H89" s="258"/>
      <c r="I89" s="169"/>
      <c r="J89" s="258"/>
      <c r="K89" s="169"/>
      <c r="L89" s="169"/>
      <c r="M89" s="169"/>
      <c r="N89" s="169"/>
      <c r="O89" s="274"/>
      <c r="P89" s="169"/>
      <c r="Q89" s="35"/>
      <c r="R89" s="35"/>
      <c r="S89" s="35"/>
      <c r="T89" s="35"/>
      <c r="U89" s="35"/>
      <c r="V89" s="35"/>
      <c r="W89" s="35"/>
      <c r="X89" s="35"/>
      <c r="Y89" s="35"/>
    </row>
    <row r="90" spans="1:25" s="168" customFormat="1">
      <c r="A90" s="169"/>
      <c r="B90" s="169"/>
      <c r="C90" s="169"/>
      <c r="D90" s="169"/>
      <c r="E90" s="169"/>
      <c r="F90" s="169"/>
      <c r="G90" s="258"/>
      <c r="H90" s="258"/>
      <c r="I90" s="169"/>
      <c r="J90" s="258"/>
      <c r="K90" s="169"/>
      <c r="L90" s="169"/>
      <c r="M90" s="169"/>
      <c r="N90" s="169"/>
      <c r="O90" s="274"/>
      <c r="P90" s="169"/>
      <c r="Q90" s="35"/>
      <c r="R90" s="35"/>
      <c r="S90" s="35"/>
      <c r="T90" s="35"/>
      <c r="U90" s="35"/>
      <c r="V90" s="35"/>
      <c r="W90" s="35"/>
      <c r="X90" s="35"/>
      <c r="Y90" s="35"/>
    </row>
    <row r="91" spans="1:25" s="168" customFormat="1">
      <c r="A91" s="169"/>
      <c r="B91" s="169"/>
      <c r="C91" s="169"/>
      <c r="D91" s="169"/>
      <c r="E91" s="169"/>
      <c r="F91" s="169"/>
      <c r="G91" s="258"/>
      <c r="H91" s="258"/>
      <c r="I91" s="169"/>
      <c r="J91" s="258"/>
      <c r="K91" s="169"/>
      <c r="L91" s="169"/>
      <c r="M91" s="169"/>
      <c r="N91" s="169"/>
      <c r="O91" s="274"/>
      <c r="P91" s="169"/>
      <c r="Q91" s="35"/>
      <c r="R91" s="35"/>
      <c r="S91" s="35"/>
      <c r="T91" s="35"/>
      <c r="U91" s="35"/>
      <c r="V91" s="35"/>
      <c r="W91" s="35"/>
      <c r="X91" s="35"/>
      <c r="Y91" s="35"/>
    </row>
    <row r="92" spans="1:25" s="168" customFormat="1">
      <c r="A92" s="169"/>
      <c r="B92" s="169"/>
      <c r="C92" s="169"/>
      <c r="D92" s="169"/>
      <c r="E92" s="169"/>
      <c r="F92" s="169"/>
      <c r="G92" s="258"/>
      <c r="H92" s="258"/>
      <c r="I92" s="169"/>
      <c r="J92" s="258"/>
      <c r="K92" s="169"/>
      <c r="L92" s="169"/>
      <c r="M92" s="169"/>
      <c r="N92" s="169"/>
      <c r="O92" s="274"/>
      <c r="P92" s="169"/>
      <c r="Q92" s="35"/>
      <c r="R92" s="35"/>
      <c r="S92" s="35"/>
      <c r="T92" s="35"/>
      <c r="U92" s="35"/>
      <c r="V92" s="35"/>
      <c r="W92" s="35"/>
      <c r="X92" s="35"/>
      <c r="Y92" s="35"/>
    </row>
    <row r="93" spans="1:25" s="168" customFormat="1">
      <c r="A93" s="169"/>
      <c r="B93" s="169"/>
      <c r="C93" s="169"/>
      <c r="D93" s="169"/>
      <c r="E93" s="169"/>
      <c r="F93" s="169"/>
      <c r="G93" s="258"/>
      <c r="H93" s="258"/>
      <c r="I93" s="169"/>
      <c r="J93" s="258"/>
      <c r="K93" s="169"/>
      <c r="L93" s="169"/>
      <c r="M93" s="169"/>
      <c r="N93" s="169"/>
      <c r="O93" s="274"/>
      <c r="P93" s="169"/>
      <c r="Q93" s="35"/>
      <c r="R93" s="35"/>
      <c r="S93" s="35"/>
      <c r="T93" s="35"/>
      <c r="U93" s="35"/>
      <c r="V93" s="35"/>
      <c r="W93" s="35"/>
      <c r="X93" s="35"/>
      <c r="Y93" s="35"/>
    </row>
    <row r="94" spans="1:25" s="168" customFormat="1">
      <c r="A94" s="169"/>
      <c r="B94" s="169"/>
      <c r="C94" s="169"/>
      <c r="D94" s="169"/>
      <c r="E94" s="169"/>
      <c r="F94" s="169"/>
      <c r="G94" s="258"/>
      <c r="H94" s="258"/>
      <c r="I94" s="169"/>
      <c r="J94" s="258"/>
      <c r="K94" s="169"/>
      <c r="L94" s="169"/>
      <c r="M94" s="169"/>
      <c r="N94" s="169"/>
      <c r="O94" s="274"/>
      <c r="P94" s="169"/>
      <c r="Q94" s="35"/>
      <c r="R94" s="35"/>
      <c r="S94" s="35"/>
      <c r="T94" s="35"/>
      <c r="U94" s="35"/>
      <c r="V94" s="35"/>
      <c r="W94" s="35"/>
      <c r="X94" s="35"/>
      <c r="Y94" s="35"/>
    </row>
    <row r="95" spans="1:25" s="168" customFormat="1">
      <c r="A95" s="169"/>
      <c r="B95" s="169"/>
      <c r="C95" s="169"/>
      <c r="D95" s="169"/>
      <c r="E95" s="169"/>
      <c r="F95" s="169"/>
      <c r="G95" s="258"/>
      <c r="H95" s="258"/>
      <c r="I95" s="169"/>
      <c r="J95" s="258"/>
      <c r="K95" s="169"/>
      <c r="L95" s="169"/>
      <c r="M95" s="169"/>
      <c r="N95" s="169"/>
      <c r="O95" s="274"/>
      <c r="P95" s="169"/>
      <c r="Q95" s="35"/>
      <c r="R95" s="35"/>
      <c r="S95" s="35"/>
      <c r="T95" s="35"/>
      <c r="U95" s="35"/>
      <c r="V95" s="35"/>
      <c r="W95" s="35"/>
      <c r="X95" s="35"/>
      <c r="Y95" s="35"/>
    </row>
    <row r="96" spans="1:25" s="168" customFormat="1">
      <c r="A96" s="169"/>
      <c r="B96" s="169"/>
      <c r="C96" s="169"/>
      <c r="D96" s="169"/>
      <c r="E96" s="169"/>
      <c r="F96" s="169"/>
      <c r="G96" s="258"/>
      <c r="H96" s="258"/>
      <c r="I96" s="169"/>
      <c r="J96" s="258"/>
      <c r="K96" s="169"/>
      <c r="L96" s="169"/>
      <c r="M96" s="169"/>
      <c r="N96" s="169"/>
      <c r="O96" s="274"/>
      <c r="P96" s="169"/>
      <c r="Q96" s="35"/>
      <c r="R96" s="35"/>
      <c r="S96" s="35"/>
      <c r="T96" s="35"/>
      <c r="U96" s="35"/>
      <c r="V96" s="35"/>
      <c r="W96" s="35"/>
      <c r="X96" s="35"/>
      <c r="Y96" s="35"/>
    </row>
    <row r="97" spans="1:25" s="168" customFormat="1">
      <c r="A97" s="169"/>
      <c r="B97" s="169"/>
      <c r="C97" s="169"/>
      <c r="D97" s="169"/>
      <c r="E97" s="169"/>
      <c r="F97" s="169"/>
      <c r="G97" s="258"/>
      <c r="H97" s="258"/>
      <c r="I97" s="169"/>
      <c r="J97" s="258"/>
      <c r="K97" s="169"/>
      <c r="L97" s="169"/>
      <c r="M97" s="169"/>
      <c r="N97" s="169"/>
      <c r="O97" s="274"/>
      <c r="P97" s="169"/>
      <c r="Q97" s="35"/>
      <c r="R97" s="35"/>
      <c r="S97" s="35"/>
      <c r="T97" s="35"/>
      <c r="U97" s="35"/>
      <c r="V97" s="35"/>
      <c r="W97" s="35"/>
      <c r="X97" s="35"/>
      <c r="Y97" s="35"/>
    </row>
    <row r="98" spans="1:25" s="168" customFormat="1">
      <c r="A98" s="169"/>
      <c r="B98" s="169"/>
      <c r="C98" s="169"/>
      <c r="D98" s="169"/>
      <c r="E98" s="169"/>
      <c r="F98" s="169"/>
      <c r="G98" s="258"/>
      <c r="H98" s="258"/>
      <c r="I98" s="169"/>
      <c r="J98" s="258"/>
      <c r="K98" s="169"/>
      <c r="L98" s="169"/>
      <c r="M98" s="169"/>
      <c r="N98" s="169"/>
      <c r="O98" s="274"/>
      <c r="P98" s="169"/>
      <c r="Q98" s="35"/>
      <c r="R98" s="35"/>
      <c r="S98" s="35"/>
      <c r="T98" s="35"/>
      <c r="U98" s="35"/>
      <c r="V98" s="35"/>
      <c r="W98" s="35"/>
      <c r="X98" s="35"/>
      <c r="Y98" s="35"/>
    </row>
    <row r="99" spans="1:25" s="168" customFormat="1">
      <c r="A99" s="169"/>
      <c r="B99" s="169"/>
      <c r="C99" s="169"/>
      <c r="D99" s="169"/>
      <c r="E99" s="169"/>
      <c r="F99" s="169"/>
      <c r="G99" s="258"/>
      <c r="H99" s="258"/>
      <c r="I99" s="169"/>
      <c r="J99" s="258"/>
      <c r="K99" s="169"/>
      <c r="L99" s="169"/>
      <c r="M99" s="169"/>
      <c r="N99" s="169"/>
      <c r="O99" s="274"/>
      <c r="P99" s="169"/>
      <c r="Q99" s="35"/>
      <c r="R99" s="35"/>
      <c r="S99" s="35"/>
      <c r="T99" s="35"/>
      <c r="U99" s="35"/>
      <c r="V99" s="35"/>
      <c r="W99" s="35"/>
      <c r="X99" s="35"/>
      <c r="Y99" s="35"/>
    </row>
    <row r="100" spans="1:25" s="168" customFormat="1">
      <c r="A100" s="169"/>
      <c r="B100" s="169"/>
      <c r="C100" s="169"/>
      <c r="D100" s="169"/>
      <c r="E100" s="169"/>
      <c r="F100" s="169"/>
      <c r="G100" s="258"/>
      <c r="H100" s="258"/>
      <c r="I100" s="169"/>
      <c r="J100" s="258"/>
      <c r="K100" s="169"/>
      <c r="L100" s="169"/>
      <c r="M100" s="169"/>
      <c r="N100" s="169"/>
      <c r="O100" s="274"/>
      <c r="P100" s="169"/>
      <c r="Q100" s="35"/>
      <c r="R100" s="35"/>
      <c r="S100" s="35"/>
      <c r="T100" s="35"/>
      <c r="U100" s="35"/>
      <c r="V100" s="35"/>
      <c r="W100" s="35"/>
      <c r="X100" s="35"/>
      <c r="Y100" s="35"/>
    </row>
    <row r="101" spans="1:25" s="168" customFormat="1">
      <c r="A101" s="169"/>
      <c r="B101" s="169"/>
      <c r="C101" s="169"/>
      <c r="D101" s="169"/>
      <c r="E101" s="169"/>
      <c r="F101" s="169"/>
      <c r="G101" s="258"/>
      <c r="H101" s="258"/>
      <c r="I101" s="169"/>
      <c r="J101" s="258"/>
      <c r="K101" s="169"/>
      <c r="L101" s="169"/>
      <c r="M101" s="169"/>
      <c r="N101" s="169"/>
      <c r="O101" s="274"/>
      <c r="P101" s="169"/>
      <c r="Q101" s="35"/>
      <c r="R101" s="35"/>
      <c r="S101" s="35"/>
      <c r="T101" s="35"/>
      <c r="U101" s="35"/>
      <c r="V101" s="35"/>
      <c r="W101" s="35"/>
      <c r="X101" s="35"/>
      <c r="Y101" s="35"/>
    </row>
    <row r="102" spans="1:25" s="168" customFormat="1">
      <c r="A102" s="169"/>
      <c r="B102" s="169"/>
      <c r="C102" s="169"/>
      <c r="D102" s="169"/>
      <c r="E102" s="169"/>
      <c r="F102" s="169"/>
      <c r="G102" s="258"/>
      <c r="H102" s="258"/>
      <c r="I102" s="169"/>
      <c r="J102" s="258"/>
      <c r="K102" s="169"/>
      <c r="L102" s="169"/>
      <c r="M102" s="169"/>
      <c r="N102" s="169"/>
      <c r="O102" s="274"/>
      <c r="P102" s="169"/>
      <c r="Q102" s="35"/>
      <c r="R102" s="35"/>
      <c r="S102" s="35"/>
      <c r="T102" s="35"/>
      <c r="U102" s="35"/>
      <c r="V102" s="35"/>
      <c r="W102" s="35"/>
      <c r="X102" s="35"/>
      <c r="Y102" s="35"/>
    </row>
    <row r="103" spans="1:25" s="168" customFormat="1">
      <c r="A103" s="169"/>
      <c r="B103" s="169"/>
      <c r="C103" s="169"/>
      <c r="D103" s="169"/>
      <c r="E103" s="169"/>
      <c r="F103" s="169"/>
      <c r="G103" s="258"/>
      <c r="H103" s="258"/>
      <c r="I103" s="169"/>
      <c r="J103" s="258"/>
      <c r="K103" s="169"/>
      <c r="L103" s="169"/>
      <c r="M103" s="169"/>
      <c r="N103" s="169"/>
      <c r="O103" s="274"/>
      <c r="P103" s="169"/>
      <c r="Q103" s="35"/>
      <c r="R103" s="35"/>
      <c r="S103" s="35"/>
      <c r="T103" s="35"/>
      <c r="U103" s="35"/>
      <c r="V103" s="35"/>
      <c r="W103" s="35"/>
      <c r="X103" s="35"/>
      <c r="Y103" s="35"/>
    </row>
    <row r="104" spans="1:25" s="168" customFormat="1">
      <c r="A104" s="169"/>
      <c r="B104" s="169"/>
      <c r="C104" s="169"/>
      <c r="D104" s="169"/>
      <c r="E104" s="169"/>
      <c r="F104" s="169"/>
      <c r="G104" s="258"/>
      <c r="H104" s="258"/>
      <c r="I104" s="169"/>
      <c r="J104" s="258"/>
      <c r="K104" s="169"/>
      <c r="L104" s="169"/>
      <c r="M104" s="169"/>
      <c r="N104" s="169"/>
      <c r="O104" s="274"/>
      <c r="P104" s="169"/>
      <c r="Q104" s="35"/>
      <c r="R104" s="35"/>
      <c r="S104" s="35"/>
      <c r="T104" s="35"/>
      <c r="U104" s="35"/>
      <c r="V104" s="35"/>
      <c r="W104" s="35"/>
      <c r="X104" s="35"/>
      <c r="Y104" s="35"/>
    </row>
    <row r="105" spans="1:25" s="168" customFormat="1">
      <c r="A105" s="169"/>
      <c r="B105" s="169"/>
      <c r="C105" s="169"/>
      <c r="D105" s="169"/>
      <c r="E105" s="169"/>
      <c r="F105" s="169"/>
      <c r="G105" s="258"/>
      <c r="H105" s="258"/>
      <c r="I105" s="169"/>
      <c r="J105" s="258"/>
      <c r="K105" s="169"/>
      <c r="L105" s="169"/>
      <c r="M105" s="169"/>
      <c r="N105" s="169"/>
      <c r="O105" s="274"/>
      <c r="P105" s="169"/>
      <c r="Q105" s="35"/>
      <c r="R105" s="35"/>
      <c r="S105" s="35"/>
      <c r="T105" s="35"/>
      <c r="U105" s="35"/>
      <c r="V105" s="35"/>
      <c r="W105" s="35"/>
      <c r="X105" s="35"/>
      <c r="Y105" s="35"/>
    </row>
    <row r="106" spans="1:25" s="168" customFormat="1">
      <c r="A106" s="169"/>
      <c r="B106" s="169"/>
      <c r="C106" s="169"/>
      <c r="D106" s="169"/>
      <c r="E106" s="169"/>
      <c r="F106" s="169"/>
      <c r="G106" s="258"/>
      <c r="H106" s="258"/>
      <c r="I106" s="169"/>
      <c r="J106" s="258"/>
      <c r="K106" s="169"/>
      <c r="L106" s="169"/>
      <c r="M106" s="169"/>
      <c r="N106" s="169"/>
      <c r="O106" s="274"/>
      <c r="P106" s="169"/>
      <c r="Q106" s="35"/>
      <c r="R106" s="35"/>
      <c r="S106" s="35"/>
      <c r="T106" s="35"/>
      <c r="U106" s="35"/>
      <c r="V106" s="35"/>
      <c r="W106" s="35"/>
      <c r="X106" s="35"/>
      <c r="Y106" s="35"/>
    </row>
    <row r="107" spans="1:25" s="168" customFormat="1">
      <c r="A107" s="169"/>
      <c r="B107" s="169"/>
      <c r="C107" s="169"/>
      <c r="D107" s="169"/>
      <c r="E107" s="169"/>
      <c r="F107" s="169"/>
      <c r="G107" s="258"/>
      <c r="H107" s="258"/>
      <c r="I107" s="169"/>
      <c r="J107" s="258"/>
      <c r="K107" s="169"/>
      <c r="L107" s="169"/>
      <c r="M107" s="169"/>
      <c r="N107" s="169"/>
      <c r="O107" s="274"/>
      <c r="P107" s="169"/>
      <c r="Q107" s="35"/>
      <c r="R107" s="35"/>
      <c r="S107" s="35"/>
      <c r="T107" s="35"/>
      <c r="U107" s="35"/>
      <c r="V107" s="35"/>
      <c r="W107" s="35"/>
      <c r="X107" s="35"/>
      <c r="Y107" s="35"/>
    </row>
    <row r="108" spans="1:25" s="168" customFormat="1">
      <c r="A108" s="169"/>
      <c r="B108" s="169"/>
      <c r="C108" s="169"/>
      <c r="D108" s="169"/>
      <c r="E108" s="169"/>
      <c r="F108" s="169"/>
      <c r="G108" s="258"/>
      <c r="H108" s="258"/>
      <c r="I108" s="169"/>
      <c r="J108" s="258"/>
      <c r="K108" s="169"/>
      <c r="L108" s="169"/>
      <c r="M108" s="169"/>
      <c r="N108" s="169"/>
      <c r="O108" s="274"/>
      <c r="P108" s="169"/>
      <c r="Q108" s="35"/>
      <c r="R108" s="35"/>
      <c r="S108" s="35"/>
      <c r="T108" s="35"/>
      <c r="U108" s="35"/>
      <c r="V108" s="35"/>
      <c r="W108" s="35"/>
      <c r="X108" s="35"/>
      <c r="Y108" s="35"/>
    </row>
    <row r="109" spans="1:25" s="168" customFormat="1">
      <c r="A109" s="169"/>
      <c r="B109" s="169"/>
      <c r="C109" s="169"/>
      <c r="D109" s="169"/>
      <c r="E109" s="169"/>
      <c r="F109" s="169"/>
      <c r="G109" s="258"/>
      <c r="H109" s="258"/>
      <c r="I109" s="169"/>
      <c r="J109" s="258"/>
      <c r="K109" s="169"/>
      <c r="L109" s="169"/>
      <c r="M109" s="169"/>
      <c r="N109" s="169"/>
      <c r="O109" s="274"/>
      <c r="P109" s="169"/>
      <c r="Q109" s="35"/>
      <c r="R109" s="35"/>
      <c r="S109" s="35"/>
      <c r="T109" s="35"/>
      <c r="U109" s="35"/>
      <c r="V109" s="35"/>
      <c r="W109" s="35"/>
      <c r="X109" s="35"/>
      <c r="Y109" s="35"/>
    </row>
    <row r="110" spans="1:25" s="168" customFormat="1">
      <c r="A110" s="169"/>
      <c r="B110" s="169"/>
      <c r="C110" s="169"/>
      <c r="D110" s="169"/>
      <c r="E110" s="169"/>
      <c r="F110" s="169"/>
      <c r="G110" s="258"/>
      <c r="H110" s="258"/>
      <c r="I110" s="169"/>
      <c r="J110" s="258"/>
      <c r="K110" s="169"/>
      <c r="L110" s="169"/>
      <c r="M110" s="169"/>
      <c r="N110" s="169"/>
      <c r="O110" s="274"/>
      <c r="P110" s="169"/>
      <c r="Q110" s="35"/>
      <c r="R110" s="35"/>
      <c r="S110" s="35"/>
      <c r="T110" s="35"/>
      <c r="U110" s="35"/>
      <c r="V110" s="35"/>
      <c r="W110" s="35"/>
      <c r="X110" s="35"/>
      <c r="Y110" s="35"/>
    </row>
    <row r="111" spans="1:25" s="168" customFormat="1">
      <c r="A111" s="169"/>
      <c r="B111" s="169"/>
      <c r="C111" s="169"/>
      <c r="D111" s="169"/>
      <c r="E111" s="169"/>
      <c r="F111" s="169"/>
      <c r="G111" s="258"/>
      <c r="H111" s="258"/>
      <c r="I111" s="169"/>
      <c r="J111" s="258"/>
      <c r="K111" s="169"/>
      <c r="L111" s="169"/>
      <c r="M111" s="169"/>
      <c r="N111" s="169"/>
      <c r="O111" s="274"/>
      <c r="P111" s="169"/>
      <c r="Q111" s="35"/>
      <c r="R111" s="35"/>
      <c r="S111" s="35"/>
      <c r="T111" s="35"/>
      <c r="U111" s="35"/>
      <c r="V111" s="35"/>
      <c r="W111" s="35"/>
      <c r="X111" s="35"/>
      <c r="Y111" s="35"/>
    </row>
    <row r="112" spans="1:25" s="168" customFormat="1">
      <c r="A112" s="169"/>
      <c r="B112" s="169"/>
      <c r="C112" s="169"/>
      <c r="D112" s="169"/>
      <c r="E112" s="169"/>
      <c r="F112" s="169"/>
      <c r="G112" s="258"/>
      <c r="H112" s="258"/>
      <c r="I112" s="169"/>
      <c r="J112" s="258"/>
      <c r="K112" s="169"/>
      <c r="L112" s="169"/>
      <c r="M112" s="169"/>
      <c r="N112" s="169"/>
      <c r="O112" s="274"/>
      <c r="P112" s="169"/>
      <c r="Q112" s="35"/>
      <c r="R112" s="35"/>
      <c r="S112" s="35"/>
      <c r="T112" s="35"/>
      <c r="U112" s="35"/>
      <c r="V112" s="35"/>
      <c r="W112" s="35"/>
      <c r="X112" s="35"/>
      <c r="Y112" s="35"/>
    </row>
    <row r="113" spans="1:25" s="168" customFormat="1">
      <c r="A113" s="169"/>
      <c r="B113" s="169"/>
      <c r="C113" s="169"/>
      <c r="D113" s="169"/>
      <c r="E113" s="169"/>
      <c r="F113" s="169"/>
      <c r="G113" s="258"/>
      <c r="H113" s="258"/>
      <c r="I113" s="169"/>
      <c r="J113" s="258"/>
      <c r="K113" s="169"/>
      <c r="L113" s="169"/>
      <c r="M113" s="169"/>
      <c r="N113" s="169"/>
      <c r="O113" s="274"/>
      <c r="P113" s="169"/>
      <c r="Q113" s="35"/>
      <c r="R113" s="35"/>
      <c r="S113" s="35"/>
      <c r="T113" s="35"/>
      <c r="U113" s="35"/>
      <c r="V113" s="35"/>
      <c r="W113" s="35"/>
      <c r="X113" s="35"/>
      <c r="Y113" s="35"/>
    </row>
    <row r="114" spans="1:25" s="168" customFormat="1">
      <c r="A114" s="169"/>
      <c r="B114" s="169"/>
      <c r="C114" s="169"/>
      <c r="D114" s="169"/>
      <c r="E114" s="169"/>
      <c r="F114" s="169"/>
      <c r="G114" s="258"/>
      <c r="H114" s="258"/>
      <c r="I114" s="169"/>
      <c r="J114" s="258"/>
      <c r="K114" s="169"/>
      <c r="L114" s="169"/>
      <c r="M114" s="169"/>
      <c r="N114" s="169"/>
      <c r="O114" s="274"/>
      <c r="P114" s="169"/>
      <c r="Q114" s="35"/>
      <c r="R114" s="35"/>
      <c r="S114" s="35"/>
      <c r="T114" s="35"/>
      <c r="U114" s="35"/>
      <c r="V114" s="35"/>
      <c r="W114" s="35"/>
      <c r="X114" s="35"/>
      <c r="Y114" s="35"/>
    </row>
    <row r="115" spans="1:25" s="168" customFormat="1">
      <c r="A115" s="169"/>
      <c r="B115" s="169"/>
      <c r="C115" s="169"/>
      <c r="D115" s="169"/>
      <c r="E115" s="169"/>
      <c r="F115" s="169"/>
      <c r="G115" s="258"/>
      <c r="H115" s="258"/>
      <c r="I115" s="169"/>
      <c r="J115" s="258"/>
      <c r="K115" s="169"/>
      <c r="L115" s="169"/>
      <c r="M115" s="169"/>
      <c r="N115" s="169"/>
      <c r="O115" s="274"/>
      <c r="P115" s="169"/>
      <c r="Q115" s="35"/>
      <c r="R115" s="35"/>
      <c r="S115" s="35"/>
      <c r="T115" s="35"/>
      <c r="U115" s="35"/>
      <c r="V115" s="35"/>
      <c r="W115" s="35"/>
      <c r="X115" s="35"/>
      <c r="Y115" s="35"/>
    </row>
    <row r="116" spans="1:25" s="168" customFormat="1">
      <c r="A116" s="169"/>
      <c r="B116" s="169"/>
      <c r="C116" s="169"/>
      <c r="D116" s="169"/>
      <c r="E116" s="169"/>
      <c r="F116" s="169"/>
      <c r="G116" s="258"/>
      <c r="H116" s="258"/>
      <c r="I116" s="169"/>
      <c r="J116" s="258"/>
      <c r="K116" s="169"/>
      <c r="L116" s="169"/>
      <c r="M116" s="169"/>
      <c r="N116" s="169"/>
      <c r="O116" s="274"/>
      <c r="P116" s="169"/>
      <c r="Q116" s="35"/>
      <c r="R116" s="35"/>
      <c r="S116" s="35"/>
      <c r="T116" s="35"/>
      <c r="U116" s="35"/>
      <c r="V116" s="35"/>
      <c r="W116" s="35"/>
      <c r="X116" s="35"/>
      <c r="Y116" s="35"/>
    </row>
    <row r="117" spans="1:25" s="168" customFormat="1">
      <c r="A117" s="169"/>
      <c r="B117" s="169"/>
      <c r="C117" s="169"/>
      <c r="D117" s="169"/>
      <c r="E117" s="169"/>
      <c r="F117" s="169"/>
      <c r="G117" s="258"/>
      <c r="H117" s="258"/>
      <c r="I117" s="169"/>
      <c r="J117" s="258"/>
      <c r="K117" s="169"/>
      <c r="L117" s="169"/>
      <c r="M117" s="169"/>
      <c r="N117" s="169"/>
      <c r="O117" s="274"/>
      <c r="P117" s="169"/>
      <c r="Q117" s="35"/>
      <c r="R117" s="35"/>
      <c r="S117" s="35"/>
      <c r="T117" s="35"/>
      <c r="U117" s="35"/>
      <c r="V117" s="35"/>
      <c r="W117" s="35"/>
      <c r="X117" s="35"/>
      <c r="Y117" s="35"/>
    </row>
    <row r="118" spans="1:25" s="168" customFormat="1">
      <c r="A118" s="169"/>
      <c r="B118" s="169"/>
      <c r="C118" s="169"/>
      <c r="D118" s="169"/>
      <c r="E118" s="169"/>
      <c r="F118" s="169"/>
      <c r="G118" s="258"/>
      <c r="H118" s="258"/>
      <c r="I118" s="169"/>
      <c r="J118" s="258"/>
      <c r="K118" s="169"/>
      <c r="L118" s="169"/>
      <c r="M118" s="169"/>
      <c r="N118" s="169"/>
      <c r="O118" s="274"/>
      <c r="P118" s="169"/>
      <c r="Q118" s="35"/>
      <c r="R118" s="35"/>
      <c r="S118" s="35"/>
      <c r="T118" s="35"/>
      <c r="U118" s="35"/>
      <c r="V118" s="35"/>
      <c r="W118" s="35"/>
      <c r="X118" s="35"/>
      <c r="Y118" s="35"/>
    </row>
    <row r="119" spans="1:25" s="168" customFormat="1">
      <c r="A119" s="169"/>
      <c r="B119" s="169"/>
      <c r="C119" s="169"/>
      <c r="D119" s="169"/>
      <c r="E119" s="169"/>
      <c r="F119" s="169"/>
      <c r="G119" s="258"/>
      <c r="H119" s="258"/>
      <c r="I119" s="169"/>
      <c r="J119" s="258"/>
      <c r="K119" s="169"/>
      <c r="L119" s="169"/>
      <c r="M119" s="169"/>
      <c r="N119" s="169"/>
      <c r="O119" s="274"/>
      <c r="P119" s="169"/>
      <c r="Q119" s="35"/>
      <c r="R119" s="35"/>
      <c r="S119" s="35"/>
      <c r="T119" s="35"/>
      <c r="U119" s="35"/>
      <c r="V119" s="35"/>
      <c r="W119" s="35"/>
      <c r="X119" s="35"/>
      <c r="Y119" s="35"/>
    </row>
    <row r="120" spans="1:25" s="168" customFormat="1">
      <c r="A120" s="169"/>
      <c r="B120" s="169"/>
      <c r="C120" s="169"/>
      <c r="D120" s="169"/>
      <c r="E120" s="169"/>
      <c r="F120" s="169"/>
      <c r="G120" s="258"/>
      <c r="H120" s="258"/>
      <c r="I120" s="169"/>
      <c r="J120" s="258"/>
      <c r="K120" s="169"/>
      <c r="L120" s="169"/>
      <c r="M120" s="169"/>
      <c r="N120" s="169"/>
      <c r="O120" s="274"/>
      <c r="P120" s="169"/>
      <c r="Q120" s="35"/>
      <c r="R120" s="35"/>
      <c r="S120" s="35"/>
      <c r="T120" s="35"/>
      <c r="U120" s="35"/>
      <c r="V120" s="35"/>
      <c r="W120" s="35"/>
      <c r="X120" s="35"/>
      <c r="Y120" s="35"/>
    </row>
    <row r="121" spans="1:25" s="168" customFormat="1">
      <c r="A121" s="169"/>
      <c r="B121" s="169"/>
      <c r="C121" s="169"/>
      <c r="D121" s="169"/>
      <c r="E121" s="169"/>
      <c r="F121" s="169"/>
      <c r="G121" s="258"/>
      <c r="H121" s="258"/>
      <c r="I121" s="169"/>
      <c r="J121" s="258"/>
      <c r="K121" s="169"/>
      <c r="L121" s="169"/>
      <c r="M121" s="169"/>
      <c r="N121" s="169"/>
      <c r="O121" s="274"/>
      <c r="P121" s="169"/>
      <c r="Q121" s="35"/>
      <c r="R121" s="35"/>
      <c r="S121" s="35"/>
      <c r="T121" s="35"/>
      <c r="U121" s="35"/>
      <c r="V121" s="35"/>
      <c r="W121" s="35"/>
      <c r="X121" s="35"/>
      <c r="Y121" s="35"/>
    </row>
    <row r="122" spans="1:25" s="168" customFormat="1">
      <c r="A122" s="169"/>
      <c r="B122" s="169"/>
      <c r="C122" s="169"/>
      <c r="D122" s="169"/>
      <c r="E122" s="169"/>
      <c r="F122" s="169"/>
      <c r="G122" s="258"/>
      <c r="H122" s="258"/>
      <c r="I122" s="169"/>
      <c r="J122" s="258"/>
      <c r="K122" s="169"/>
      <c r="L122" s="169"/>
      <c r="M122" s="169"/>
      <c r="N122" s="169"/>
      <c r="O122" s="274"/>
      <c r="P122" s="169"/>
      <c r="Q122" s="35"/>
      <c r="R122" s="35"/>
      <c r="S122" s="35"/>
      <c r="T122" s="35"/>
      <c r="U122" s="35"/>
      <c r="V122" s="35"/>
      <c r="W122" s="35"/>
      <c r="X122" s="35"/>
      <c r="Y122" s="35"/>
    </row>
    <row r="123" spans="1:25" s="168" customFormat="1">
      <c r="A123" s="169"/>
      <c r="B123" s="169"/>
      <c r="C123" s="169"/>
      <c r="D123" s="169"/>
      <c r="E123" s="169"/>
      <c r="F123" s="169"/>
      <c r="G123" s="258"/>
      <c r="H123" s="258"/>
      <c r="I123" s="169"/>
      <c r="J123" s="258"/>
      <c r="K123" s="169"/>
      <c r="L123" s="169"/>
      <c r="M123" s="169"/>
      <c r="N123" s="169"/>
      <c r="O123" s="274"/>
      <c r="P123" s="169"/>
      <c r="Q123" s="35"/>
      <c r="R123" s="35"/>
      <c r="S123" s="35"/>
      <c r="T123" s="35"/>
      <c r="U123" s="35"/>
      <c r="V123" s="35"/>
      <c r="W123" s="35"/>
      <c r="X123" s="35"/>
      <c r="Y123" s="35"/>
    </row>
    <row r="124" spans="1:25" s="168" customFormat="1">
      <c r="A124" s="169"/>
      <c r="B124" s="169"/>
      <c r="C124" s="169"/>
      <c r="D124" s="169"/>
      <c r="E124" s="169"/>
      <c r="F124" s="169"/>
      <c r="G124" s="258"/>
      <c r="H124" s="258"/>
      <c r="I124" s="169"/>
      <c r="J124" s="258"/>
      <c r="K124" s="169"/>
      <c r="L124" s="169"/>
      <c r="M124" s="169"/>
      <c r="N124" s="169"/>
      <c r="O124" s="274"/>
      <c r="P124" s="169"/>
      <c r="Q124" s="35"/>
      <c r="R124" s="35"/>
      <c r="S124" s="35"/>
      <c r="T124" s="35"/>
      <c r="U124" s="35"/>
      <c r="V124" s="35"/>
      <c r="W124" s="35"/>
      <c r="X124" s="35"/>
      <c r="Y124" s="35"/>
    </row>
    <row r="125" spans="1:25" s="168" customFormat="1">
      <c r="A125" s="169"/>
      <c r="B125" s="169"/>
      <c r="C125" s="169"/>
      <c r="D125" s="169"/>
      <c r="E125" s="169"/>
      <c r="F125" s="169"/>
      <c r="G125" s="258"/>
      <c r="H125" s="258"/>
      <c r="I125" s="169"/>
      <c r="J125" s="258"/>
      <c r="K125" s="169"/>
      <c r="L125" s="169"/>
      <c r="M125" s="169"/>
      <c r="N125" s="169"/>
      <c r="O125" s="274"/>
      <c r="P125" s="169"/>
      <c r="Q125" s="35"/>
      <c r="R125" s="35"/>
      <c r="S125" s="35"/>
      <c r="T125" s="35"/>
      <c r="U125" s="35"/>
      <c r="V125" s="35"/>
      <c r="W125" s="35"/>
      <c r="X125" s="35"/>
      <c r="Y125" s="35"/>
    </row>
    <row r="126" spans="1:25" s="168" customFormat="1">
      <c r="A126" s="169"/>
      <c r="B126" s="169"/>
      <c r="C126" s="169"/>
      <c r="D126" s="169"/>
      <c r="E126" s="169"/>
      <c r="F126" s="169"/>
      <c r="G126" s="258"/>
      <c r="H126" s="258"/>
      <c r="I126" s="169"/>
      <c r="J126" s="258"/>
      <c r="K126" s="169"/>
      <c r="L126" s="169"/>
      <c r="M126" s="169"/>
      <c r="N126" s="169"/>
      <c r="O126" s="274"/>
      <c r="P126" s="169"/>
      <c r="Q126" s="35"/>
      <c r="R126" s="35"/>
      <c r="S126" s="35"/>
      <c r="T126" s="35"/>
      <c r="U126" s="35"/>
      <c r="V126" s="35"/>
      <c r="W126" s="35"/>
      <c r="X126" s="35"/>
      <c r="Y126" s="35"/>
    </row>
    <row r="127" spans="1:25" s="168" customFormat="1">
      <c r="A127" s="169"/>
      <c r="B127" s="169"/>
      <c r="C127" s="169"/>
      <c r="D127" s="169"/>
      <c r="E127" s="169"/>
      <c r="F127" s="169"/>
      <c r="G127" s="258"/>
      <c r="H127" s="258"/>
      <c r="I127" s="169"/>
      <c r="J127" s="258"/>
      <c r="K127" s="169"/>
      <c r="L127" s="169"/>
      <c r="M127" s="169"/>
      <c r="N127" s="169"/>
      <c r="O127" s="274"/>
      <c r="P127" s="169"/>
      <c r="Q127" s="35"/>
      <c r="R127" s="35"/>
      <c r="S127" s="35"/>
      <c r="T127" s="35"/>
      <c r="U127" s="35"/>
      <c r="V127" s="35"/>
      <c r="W127" s="35"/>
      <c r="X127" s="35"/>
      <c r="Y127" s="35"/>
    </row>
    <row r="128" spans="1:25" s="168" customFormat="1">
      <c r="A128" s="169"/>
      <c r="B128" s="169"/>
      <c r="C128" s="169"/>
      <c r="D128" s="169"/>
      <c r="E128" s="169"/>
      <c r="F128" s="169"/>
      <c r="G128" s="258"/>
      <c r="H128" s="258"/>
      <c r="I128" s="169"/>
      <c r="J128" s="258"/>
      <c r="K128" s="169"/>
      <c r="L128" s="169"/>
      <c r="M128" s="169"/>
      <c r="N128" s="169"/>
      <c r="O128" s="274"/>
      <c r="P128" s="169"/>
      <c r="Q128" s="35"/>
      <c r="R128" s="35"/>
      <c r="S128" s="35"/>
      <c r="T128" s="35"/>
      <c r="U128" s="35"/>
      <c r="V128" s="35"/>
      <c r="W128" s="35"/>
      <c r="X128" s="35"/>
      <c r="Y128" s="35"/>
    </row>
    <row r="129" spans="1:25" s="168" customFormat="1">
      <c r="A129" s="169"/>
      <c r="B129" s="169"/>
      <c r="C129" s="169"/>
      <c r="D129" s="169"/>
      <c r="E129" s="169"/>
      <c r="F129" s="169"/>
      <c r="G129" s="258"/>
      <c r="H129" s="258"/>
      <c r="I129" s="169"/>
      <c r="J129" s="258"/>
      <c r="K129" s="169"/>
      <c r="L129" s="169"/>
      <c r="M129" s="169"/>
      <c r="N129" s="169"/>
      <c r="O129" s="274"/>
      <c r="P129" s="169"/>
      <c r="Q129" s="35"/>
      <c r="R129" s="35"/>
      <c r="S129" s="35"/>
      <c r="T129" s="35"/>
      <c r="U129" s="35"/>
      <c r="V129" s="35"/>
      <c r="W129" s="35"/>
      <c r="X129" s="35"/>
      <c r="Y129" s="35"/>
    </row>
    <row r="130" spans="1:25" s="168" customFormat="1">
      <c r="A130" s="169"/>
      <c r="B130" s="169"/>
      <c r="C130" s="169"/>
      <c r="D130" s="169"/>
      <c r="E130" s="169"/>
      <c r="F130" s="169"/>
      <c r="G130" s="258"/>
      <c r="H130" s="258"/>
      <c r="I130" s="169"/>
      <c r="J130" s="258"/>
      <c r="K130" s="169"/>
      <c r="L130" s="169"/>
      <c r="M130" s="169"/>
      <c r="N130" s="169"/>
      <c r="O130" s="274"/>
      <c r="P130" s="169"/>
      <c r="Q130" s="35"/>
      <c r="R130" s="35"/>
      <c r="S130" s="35"/>
      <c r="T130" s="35"/>
      <c r="U130" s="35"/>
      <c r="V130" s="35"/>
      <c r="W130" s="35"/>
      <c r="X130" s="35"/>
      <c r="Y130" s="35"/>
    </row>
    <row r="131" spans="1:25" s="168" customFormat="1">
      <c r="A131" s="169"/>
      <c r="B131" s="169"/>
      <c r="C131" s="169"/>
      <c r="D131" s="169"/>
      <c r="E131" s="169"/>
      <c r="F131" s="169"/>
      <c r="G131" s="258"/>
      <c r="H131" s="258"/>
      <c r="I131" s="169"/>
      <c r="J131" s="258"/>
      <c r="K131" s="169"/>
      <c r="L131" s="169"/>
      <c r="M131" s="169"/>
      <c r="N131" s="169"/>
      <c r="O131" s="274"/>
      <c r="P131" s="169"/>
      <c r="Q131" s="35"/>
      <c r="R131" s="35"/>
      <c r="S131" s="35"/>
      <c r="T131" s="35"/>
      <c r="U131" s="35"/>
      <c r="V131" s="35"/>
      <c r="W131" s="35"/>
      <c r="X131" s="35"/>
      <c r="Y131" s="35"/>
    </row>
    <row r="132" spans="1:25" s="168" customFormat="1">
      <c r="A132" s="169"/>
      <c r="B132" s="169"/>
      <c r="C132" s="169"/>
      <c r="D132" s="169"/>
      <c r="E132" s="169"/>
      <c r="F132" s="169"/>
      <c r="G132" s="258"/>
      <c r="H132" s="258"/>
      <c r="I132" s="169"/>
      <c r="J132" s="258"/>
      <c r="K132" s="169"/>
      <c r="L132" s="169"/>
      <c r="M132" s="169"/>
      <c r="N132" s="169"/>
      <c r="O132" s="274"/>
      <c r="P132" s="169"/>
      <c r="Q132" s="35"/>
      <c r="R132" s="35"/>
      <c r="S132" s="35"/>
      <c r="T132" s="35"/>
      <c r="U132" s="35"/>
      <c r="V132" s="35"/>
      <c r="W132" s="35"/>
      <c r="X132" s="35"/>
      <c r="Y132" s="35"/>
    </row>
    <row r="133" spans="1:25" s="168" customFormat="1">
      <c r="A133" s="169"/>
      <c r="B133" s="169"/>
      <c r="C133" s="169"/>
      <c r="D133" s="169"/>
      <c r="E133" s="169"/>
      <c r="F133" s="169"/>
      <c r="G133" s="258"/>
      <c r="H133" s="258"/>
      <c r="I133" s="169"/>
      <c r="J133" s="258"/>
      <c r="K133" s="169"/>
      <c r="L133" s="169"/>
      <c r="M133" s="169"/>
      <c r="N133" s="169"/>
      <c r="O133" s="274"/>
      <c r="P133" s="169"/>
      <c r="Q133" s="35"/>
      <c r="R133" s="35"/>
      <c r="S133" s="35"/>
      <c r="T133" s="35"/>
      <c r="U133" s="35"/>
      <c r="V133" s="35"/>
      <c r="W133" s="35"/>
      <c r="X133" s="35"/>
      <c r="Y133" s="35"/>
    </row>
    <row r="134" spans="1:25" s="168" customFormat="1">
      <c r="A134" s="169"/>
      <c r="B134" s="169"/>
      <c r="C134" s="169"/>
      <c r="D134" s="169"/>
      <c r="E134" s="169"/>
      <c r="F134" s="169"/>
      <c r="G134" s="258"/>
      <c r="H134" s="258"/>
      <c r="I134" s="169"/>
      <c r="J134" s="258"/>
      <c r="K134" s="169"/>
      <c r="L134" s="169"/>
      <c r="M134" s="169"/>
      <c r="N134" s="169"/>
      <c r="O134" s="274"/>
      <c r="P134" s="169"/>
      <c r="Q134" s="35"/>
      <c r="R134" s="35"/>
      <c r="S134" s="35"/>
      <c r="T134" s="35"/>
      <c r="U134" s="35"/>
      <c r="V134" s="35"/>
      <c r="W134" s="35"/>
      <c r="X134" s="35"/>
      <c r="Y134" s="35"/>
    </row>
    <row r="135" spans="1:25" s="168" customFormat="1">
      <c r="A135" s="169"/>
      <c r="B135" s="169"/>
      <c r="C135" s="169"/>
      <c r="D135" s="169"/>
      <c r="E135" s="169"/>
      <c r="F135" s="169"/>
      <c r="G135" s="258"/>
      <c r="H135" s="258"/>
      <c r="I135" s="169"/>
      <c r="J135" s="258"/>
      <c r="K135" s="169"/>
      <c r="L135" s="169"/>
      <c r="M135" s="169"/>
      <c r="N135" s="169"/>
      <c r="O135" s="274"/>
      <c r="P135" s="169"/>
      <c r="Q135" s="35"/>
      <c r="R135" s="35"/>
      <c r="S135" s="35"/>
      <c r="T135" s="35"/>
      <c r="U135" s="35"/>
      <c r="V135" s="35"/>
      <c r="W135" s="35"/>
      <c r="X135" s="35"/>
      <c r="Y135" s="35"/>
    </row>
    <row r="136" spans="1:25" s="168" customFormat="1">
      <c r="A136" s="169"/>
      <c r="B136" s="169"/>
      <c r="C136" s="169"/>
      <c r="D136" s="169"/>
      <c r="E136" s="169"/>
      <c r="F136" s="169"/>
      <c r="G136" s="258"/>
      <c r="H136" s="258"/>
      <c r="I136" s="169"/>
      <c r="J136" s="258"/>
      <c r="K136" s="169"/>
      <c r="L136" s="169"/>
      <c r="M136" s="169"/>
      <c r="N136" s="169"/>
      <c r="O136" s="274"/>
      <c r="P136" s="169"/>
      <c r="Q136" s="35"/>
      <c r="R136" s="35"/>
      <c r="S136" s="35"/>
      <c r="T136" s="35"/>
      <c r="U136" s="35"/>
      <c r="V136" s="35"/>
      <c r="W136" s="35"/>
      <c r="X136" s="35"/>
      <c r="Y136" s="35"/>
    </row>
    <row r="137" spans="1:25" s="168" customFormat="1">
      <c r="A137" s="169"/>
      <c r="B137" s="169"/>
      <c r="C137" s="169"/>
      <c r="D137" s="169"/>
      <c r="E137" s="169"/>
      <c r="F137" s="169"/>
      <c r="G137" s="258"/>
      <c r="H137" s="258"/>
      <c r="I137" s="169"/>
      <c r="J137" s="258"/>
      <c r="K137" s="169"/>
      <c r="L137" s="169"/>
      <c r="M137" s="169"/>
      <c r="N137" s="169"/>
      <c r="O137" s="274"/>
      <c r="P137" s="169"/>
      <c r="Q137" s="35"/>
      <c r="R137" s="35"/>
      <c r="S137" s="35"/>
      <c r="T137" s="35"/>
      <c r="U137" s="35"/>
      <c r="V137" s="35"/>
      <c r="W137" s="35"/>
      <c r="X137" s="35"/>
      <c r="Y137" s="35"/>
    </row>
    <row r="138" spans="1:25" s="168" customFormat="1">
      <c r="A138" s="169"/>
      <c r="B138" s="169"/>
      <c r="C138" s="169"/>
      <c r="D138" s="169"/>
      <c r="E138" s="169"/>
      <c r="F138" s="169"/>
      <c r="G138" s="258"/>
      <c r="H138" s="258"/>
      <c r="I138" s="169"/>
      <c r="J138" s="258"/>
      <c r="K138" s="169"/>
      <c r="L138" s="169"/>
      <c r="M138" s="169"/>
      <c r="N138" s="169"/>
      <c r="O138" s="274"/>
      <c r="P138" s="169"/>
      <c r="Q138" s="35"/>
      <c r="R138" s="35"/>
      <c r="S138" s="35"/>
      <c r="T138" s="35"/>
      <c r="U138" s="35"/>
      <c r="V138" s="35"/>
      <c r="W138" s="35"/>
      <c r="X138" s="35"/>
      <c r="Y138" s="35"/>
    </row>
    <row r="139" spans="1:25" s="168" customFormat="1">
      <c r="A139" s="169"/>
      <c r="B139" s="169"/>
      <c r="C139" s="169"/>
      <c r="D139" s="169"/>
      <c r="E139" s="169"/>
      <c r="F139" s="169"/>
      <c r="G139" s="258"/>
      <c r="H139" s="258"/>
      <c r="I139" s="169"/>
      <c r="J139" s="258"/>
      <c r="K139" s="169"/>
      <c r="L139" s="169"/>
      <c r="M139" s="169"/>
      <c r="N139" s="169"/>
      <c r="O139" s="274"/>
      <c r="P139" s="169"/>
      <c r="Q139" s="35"/>
      <c r="R139" s="35"/>
      <c r="S139" s="35"/>
      <c r="T139" s="35"/>
      <c r="U139" s="35"/>
      <c r="V139" s="35"/>
      <c r="W139" s="35"/>
      <c r="X139" s="35"/>
      <c r="Y139" s="35"/>
    </row>
    <row r="140" spans="1:25" s="168" customFormat="1">
      <c r="A140" s="169"/>
      <c r="B140" s="169"/>
      <c r="C140" s="169"/>
      <c r="D140" s="169"/>
      <c r="E140" s="169"/>
      <c r="F140" s="169"/>
      <c r="G140" s="258"/>
      <c r="H140" s="258"/>
      <c r="I140" s="169"/>
      <c r="J140" s="258"/>
      <c r="K140" s="169"/>
      <c r="L140" s="169"/>
      <c r="M140" s="169"/>
      <c r="N140" s="169"/>
      <c r="O140" s="274"/>
      <c r="P140" s="169"/>
      <c r="Q140" s="35"/>
      <c r="R140" s="35"/>
      <c r="S140" s="35"/>
      <c r="T140" s="35"/>
      <c r="U140" s="35"/>
      <c r="V140" s="35"/>
      <c r="W140" s="35"/>
      <c r="X140" s="35"/>
      <c r="Y140" s="35"/>
    </row>
    <row r="141" spans="1:25" s="168" customFormat="1">
      <c r="A141" s="169"/>
      <c r="B141" s="169"/>
      <c r="C141" s="169"/>
      <c r="D141" s="169"/>
      <c r="E141" s="169"/>
      <c r="F141" s="169"/>
      <c r="G141" s="258"/>
      <c r="H141" s="258"/>
      <c r="I141" s="169"/>
      <c r="J141" s="258"/>
      <c r="K141" s="169"/>
      <c r="L141" s="169"/>
      <c r="M141" s="169"/>
      <c r="N141" s="169"/>
      <c r="O141" s="274"/>
      <c r="P141" s="169"/>
      <c r="Q141" s="35"/>
      <c r="R141" s="35"/>
      <c r="S141" s="35"/>
      <c r="T141" s="35"/>
      <c r="U141" s="35"/>
      <c r="V141" s="35"/>
      <c r="W141" s="35"/>
      <c r="X141" s="35"/>
      <c r="Y141" s="35"/>
    </row>
    <row r="142" spans="1:25" s="168" customFormat="1">
      <c r="A142" s="169"/>
      <c r="B142" s="169"/>
      <c r="C142" s="169"/>
      <c r="D142" s="169"/>
      <c r="E142" s="169"/>
      <c r="F142" s="169"/>
      <c r="G142" s="258"/>
      <c r="H142" s="258"/>
      <c r="I142" s="169"/>
      <c r="J142" s="258"/>
      <c r="K142" s="169"/>
      <c r="L142" s="169"/>
      <c r="M142" s="169"/>
      <c r="N142" s="169"/>
      <c r="O142" s="274"/>
      <c r="P142" s="169"/>
      <c r="Q142" s="35"/>
      <c r="R142" s="35"/>
      <c r="S142" s="35"/>
      <c r="T142" s="35"/>
      <c r="U142" s="35"/>
      <c r="V142" s="35"/>
      <c r="W142" s="35"/>
      <c r="X142" s="35"/>
      <c r="Y142" s="35"/>
    </row>
    <row r="143" spans="1:25" s="168" customFormat="1">
      <c r="A143" s="169"/>
      <c r="B143" s="169"/>
      <c r="C143" s="169"/>
      <c r="D143" s="169"/>
      <c r="E143" s="169"/>
      <c r="F143" s="169"/>
      <c r="G143" s="258"/>
      <c r="H143" s="258"/>
      <c r="I143" s="169"/>
      <c r="J143" s="258"/>
      <c r="K143" s="169"/>
      <c r="L143" s="169"/>
      <c r="M143" s="169"/>
      <c r="N143" s="169"/>
      <c r="O143" s="274"/>
      <c r="P143" s="169"/>
      <c r="Q143" s="35"/>
      <c r="R143" s="35"/>
      <c r="S143" s="35"/>
      <c r="T143" s="35"/>
      <c r="U143" s="35"/>
      <c r="V143" s="35"/>
      <c r="W143" s="35"/>
      <c r="X143" s="35"/>
      <c r="Y143" s="35"/>
    </row>
    <row r="144" spans="1:25" s="168" customFormat="1">
      <c r="A144" s="169"/>
      <c r="B144" s="169"/>
      <c r="C144" s="169"/>
      <c r="D144" s="169"/>
      <c r="E144" s="169"/>
      <c r="F144" s="169"/>
      <c r="G144" s="258"/>
      <c r="H144" s="258"/>
      <c r="I144" s="169"/>
      <c r="J144" s="258"/>
      <c r="K144" s="169"/>
      <c r="L144" s="169"/>
      <c r="M144" s="169"/>
      <c r="N144" s="169"/>
      <c r="O144" s="274"/>
      <c r="P144" s="169"/>
      <c r="Q144" s="35"/>
      <c r="R144" s="35"/>
      <c r="S144" s="35"/>
      <c r="T144" s="35"/>
      <c r="U144" s="35"/>
      <c r="V144" s="35"/>
      <c r="W144" s="35"/>
      <c r="X144" s="35"/>
      <c r="Y144" s="35"/>
    </row>
  </sheetData>
  <mergeCells count="301">
    <mergeCell ref="B1:C1"/>
    <mergeCell ref="E1:AB1"/>
    <mergeCell ref="K2:L2"/>
    <mergeCell ref="A3:A76"/>
    <mergeCell ref="B3:B76"/>
    <mergeCell ref="C3:C10"/>
    <mergeCell ref="D3:D4"/>
    <mergeCell ref="E3:E4"/>
    <mergeCell ref="F3:F4"/>
    <mergeCell ref="G3:G4"/>
    <mergeCell ref="Y3:Y4"/>
    <mergeCell ref="Z3:Z26"/>
    <mergeCell ref="AA3:AA6"/>
    <mergeCell ref="AB3:AB76"/>
    <mergeCell ref="D5:D6"/>
    <mergeCell ref="E5:E6"/>
    <mergeCell ref="F5:F6"/>
    <mergeCell ref="G5:G6"/>
    <mergeCell ref="H5:H6"/>
    <mergeCell ref="I5:I6"/>
    <mergeCell ref="H3:H4"/>
    <mergeCell ref="I3:I4"/>
    <mergeCell ref="J3:J4"/>
    <mergeCell ref="V3:V4"/>
    <mergeCell ref="W3:W4"/>
    <mergeCell ref="X3:X4"/>
    <mergeCell ref="J5:J6"/>
    <mergeCell ref="V5:V6"/>
    <mergeCell ref="W5:W6"/>
    <mergeCell ref="X5:X6"/>
    <mergeCell ref="Y5:Y6"/>
    <mergeCell ref="D7:D8"/>
    <mergeCell ref="E7:E8"/>
    <mergeCell ref="F7:F8"/>
    <mergeCell ref="G7:G8"/>
    <mergeCell ref="H7:H8"/>
    <mergeCell ref="AA7:AA10"/>
    <mergeCell ref="D9:D10"/>
    <mergeCell ref="E9:E10"/>
    <mergeCell ref="F9:F10"/>
    <mergeCell ref="G9:G10"/>
    <mergeCell ref="H9:H10"/>
    <mergeCell ref="I9:I10"/>
    <mergeCell ref="J9:J10"/>
    <mergeCell ref="V9:V10"/>
    <mergeCell ref="W9:W10"/>
    <mergeCell ref="I7:I8"/>
    <mergeCell ref="J7:J8"/>
    <mergeCell ref="V7:V8"/>
    <mergeCell ref="W7:W8"/>
    <mergeCell ref="X7:X8"/>
    <mergeCell ref="Y7:Y8"/>
    <mergeCell ref="X9:X10"/>
    <mergeCell ref="Y9:Y10"/>
    <mergeCell ref="C11:C14"/>
    <mergeCell ref="D11:D12"/>
    <mergeCell ref="E11:E12"/>
    <mergeCell ref="F11:F12"/>
    <mergeCell ref="G11:G12"/>
    <mergeCell ref="H11:H12"/>
    <mergeCell ref="I11:I12"/>
    <mergeCell ref="J11:J12"/>
    <mergeCell ref="V11:V12"/>
    <mergeCell ref="W11:W12"/>
    <mergeCell ref="X11:X12"/>
    <mergeCell ref="Y11:Y12"/>
    <mergeCell ref="AA11:AA12"/>
    <mergeCell ref="D13:D14"/>
    <mergeCell ref="E13:E14"/>
    <mergeCell ref="F13:F14"/>
    <mergeCell ref="G13:G14"/>
    <mergeCell ref="H13:H14"/>
    <mergeCell ref="AA13:AA14"/>
    <mergeCell ref="I13:I14"/>
    <mergeCell ref="J13:J14"/>
    <mergeCell ref="V13:V14"/>
    <mergeCell ref="W13:W14"/>
    <mergeCell ref="X13:X14"/>
    <mergeCell ref="Y13:Y14"/>
    <mergeCell ref="C15:C22"/>
    <mergeCell ref="D15:D16"/>
    <mergeCell ref="E15:E16"/>
    <mergeCell ref="F15:F16"/>
    <mergeCell ref="G15:G16"/>
    <mergeCell ref="H15:H16"/>
    <mergeCell ref="I15:I16"/>
    <mergeCell ref="J15:J16"/>
    <mergeCell ref="V15:V16"/>
    <mergeCell ref="D19:D22"/>
    <mergeCell ref="E19:E20"/>
    <mergeCell ref="F19:F20"/>
    <mergeCell ref="G19:G20"/>
    <mergeCell ref="H19:H20"/>
    <mergeCell ref="W15:W16"/>
    <mergeCell ref="X15:X16"/>
    <mergeCell ref="Y15:Y16"/>
    <mergeCell ref="AA15:AA18"/>
    <mergeCell ref="D17:D18"/>
    <mergeCell ref="E17:E18"/>
    <mergeCell ref="F17:F18"/>
    <mergeCell ref="G17:G18"/>
    <mergeCell ref="H17:H18"/>
    <mergeCell ref="I17:I18"/>
    <mergeCell ref="J17:J18"/>
    <mergeCell ref="V17:V18"/>
    <mergeCell ref="W17:W18"/>
    <mergeCell ref="X17:X18"/>
    <mergeCell ref="Y17:Y18"/>
    <mergeCell ref="AA19:AA22"/>
    <mergeCell ref="E21:E22"/>
    <mergeCell ref="F21:F22"/>
    <mergeCell ref="G21:G22"/>
    <mergeCell ref="H21:H22"/>
    <mergeCell ref="I21:I22"/>
    <mergeCell ref="J21:J22"/>
    <mergeCell ref="V21:V22"/>
    <mergeCell ref="W21:W22"/>
    <mergeCell ref="X21:X22"/>
    <mergeCell ref="I19:I20"/>
    <mergeCell ref="J19:J20"/>
    <mergeCell ref="V19:V20"/>
    <mergeCell ref="W19:W20"/>
    <mergeCell ref="X19:X20"/>
    <mergeCell ref="Y19:Y20"/>
    <mergeCell ref="Y21:Y22"/>
    <mergeCell ref="D27:D32"/>
    <mergeCell ref="E27:E32"/>
    <mergeCell ref="F27:F32"/>
    <mergeCell ref="G27:G32"/>
    <mergeCell ref="Y27:Y32"/>
    <mergeCell ref="Z27:Z32"/>
    <mergeCell ref="AA27:AA32"/>
    <mergeCell ref="C23:C26"/>
    <mergeCell ref="D23:D24"/>
    <mergeCell ref="E23:E24"/>
    <mergeCell ref="F23:F24"/>
    <mergeCell ref="G23:G24"/>
    <mergeCell ref="H23:H24"/>
    <mergeCell ref="I23:I24"/>
    <mergeCell ref="J23:J24"/>
    <mergeCell ref="V23:V24"/>
    <mergeCell ref="W23:W24"/>
    <mergeCell ref="X23:X24"/>
    <mergeCell ref="Y23:Y24"/>
    <mergeCell ref="AA23:AA26"/>
    <mergeCell ref="D25:D26"/>
    <mergeCell ref="E25:E26"/>
    <mergeCell ref="F25:F26"/>
    <mergeCell ref="G25:G26"/>
    <mergeCell ref="H25:H26"/>
    <mergeCell ref="I25:I26"/>
    <mergeCell ref="J25:J26"/>
    <mergeCell ref="V25:V26"/>
    <mergeCell ref="W25:W26"/>
    <mergeCell ref="X25:X26"/>
    <mergeCell ref="Y25:Y26"/>
    <mergeCell ref="J29:J30"/>
    <mergeCell ref="J31:J32"/>
    <mergeCell ref="H27:H32"/>
    <mergeCell ref="I27:I32"/>
    <mergeCell ref="J27:J28"/>
    <mergeCell ref="V27:V32"/>
    <mergeCell ref="W27:W32"/>
    <mergeCell ref="X27:X32"/>
    <mergeCell ref="J37:J38"/>
    <mergeCell ref="V33:V38"/>
    <mergeCell ref="W33:W38"/>
    <mergeCell ref="X33:X38"/>
    <mergeCell ref="J35:J36"/>
    <mergeCell ref="D39:D44"/>
    <mergeCell ref="E39:E44"/>
    <mergeCell ref="F39:F44"/>
    <mergeCell ref="G39:G44"/>
    <mergeCell ref="H39:H44"/>
    <mergeCell ref="I39:I44"/>
    <mergeCell ref="I33:I38"/>
    <mergeCell ref="J33:J34"/>
    <mergeCell ref="D33:D38"/>
    <mergeCell ref="E33:E38"/>
    <mergeCell ref="F33:F38"/>
    <mergeCell ref="G33:G38"/>
    <mergeCell ref="H33:H38"/>
    <mergeCell ref="J41:J42"/>
    <mergeCell ref="J43:J44"/>
    <mergeCell ref="Y33:Y38"/>
    <mergeCell ref="V45:V50"/>
    <mergeCell ref="W45:W50"/>
    <mergeCell ref="X45:X50"/>
    <mergeCell ref="Y45:Y50"/>
    <mergeCell ref="Z45:Z50"/>
    <mergeCell ref="Z33:Z38"/>
    <mergeCell ref="AA45:AA50"/>
    <mergeCell ref="AA39:AA44"/>
    <mergeCell ref="AA33:AA38"/>
    <mergeCell ref="J45:J46"/>
    <mergeCell ref="J39:J40"/>
    <mergeCell ref="V39:V44"/>
    <mergeCell ref="W39:W44"/>
    <mergeCell ref="X39:X44"/>
    <mergeCell ref="Y39:Y44"/>
    <mergeCell ref="Z39:Z44"/>
    <mergeCell ref="J47:J48"/>
    <mergeCell ref="J49:J50"/>
    <mergeCell ref="C51:C58"/>
    <mergeCell ref="D51:D54"/>
    <mergeCell ref="E51:E54"/>
    <mergeCell ref="F51:F54"/>
    <mergeCell ref="G51:G54"/>
    <mergeCell ref="H51:H54"/>
    <mergeCell ref="I51:I54"/>
    <mergeCell ref="J51:J52"/>
    <mergeCell ref="D45:D50"/>
    <mergeCell ref="E45:E50"/>
    <mergeCell ref="F45:F50"/>
    <mergeCell ref="G45:G50"/>
    <mergeCell ref="H45:H50"/>
    <mergeCell ref="I45:I50"/>
    <mergeCell ref="J53:J54"/>
    <mergeCell ref="D55:D58"/>
    <mergeCell ref="E55:E58"/>
    <mergeCell ref="F55:F58"/>
    <mergeCell ref="G55:G58"/>
    <mergeCell ref="H55:H58"/>
    <mergeCell ref="I55:I58"/>
    <mergeCell ref="J55:J56"/>
    <mergeCell ref="J57:J58"/>
    <mergeCell ref="C27:C50"/>
    <mergeCell ref="V51:V54"/>
    <mergeCell ref="W51:W54"/>
    <mergeCell ref="X51:X54"/>
    <mergeCell ref="Y51:Y54"/>
    <mergeCell ref="Z51:Z62"/>
    <mergeCell ref="AA51:AA58"/>
    <mergeCell ref="V55:V58"/>
    <mergeCell ref="W55:W58"/>
    <mergeCell ref="X55:X58"/>
    <mergeCell ref="Y55:Y58"/>
    <mergeCell ref="J61:J62"/>
    <mergeCell ref="C63:C72"/>
    <mergeCell ref="D63:D72"/>
    <mergeCell ref="E63:E64"/>
    <mergeCell ref="F63:F64"/>
    <mergeCell ref="G63:G64"/>
    <mergeCell ref="H63:H64"/>
    <mergeCell ref="I63:I64"/>
    <mergeCell ref="J63:J64"/>
    <mergeCell ref="I59:I62"/>
    <mergeCell ref="J59:J60"/>
    <mergeCell ref="C59:C62"/>
    <mergeCell ref="D59:D62"/>
    <mergeCell ref="E59:E62"/>
    <mergeCell ref="F59:F62"/>
    <mergeCell ref="G59:G62"/>
    <mergeCell ref="H59:H62"/>
    <mergeCell ref="E65:E68"/>
    <mergeCell ref="F65:F68"/>
    <mergeCell ref="G65:G68"/>
    <mergeCell ref="H65:H68"/>
    <mergeCell ref="I65:I68"/>
    <mergeCell ref="J65:J66"/>
    <mergeCell ref="J67:J68"/>
    <mergeCell ref="X63:X64"/>
    <mergeCell ref="Y63:Y64"/>
    <mergeCell ref="Z63:Z76"/>
    <mergeCell ref="AA63:AA76"/>
    <mergeCell ref="V65:V68"/>
    <mergeCell ref="W65:W68"/>
    <mergeCell ref="X65:X68"/>
    <mergeCell ref="Y65:Y68"/>
    <mergeCell ref="AA59:AA62"/>
    <mergeCell ref="V59:V62"/>
    <mergeCell ref="W59:W62"/>
    <mergeCell ref="X59:X62"/>
    <mergeCell ref="Y59:Y62"/>
    <mergeCell ref="V63:V64"/>
    <mergeCell ref="W63:W64"/>
    <mergeCell ref="V69:V72"/>
    <mergeCell ref="W69:W72"/>
    <mergeCell ref="X69:X72"/>
    <mergeCell ref="Y69:Y72"/>
    <mergeCell ref="Y73:Y76"/>
    <mergeCell ref="Q80:U80"/>
    <mergeCell ref="H73:H76"/>
    <mergeCell ref="I73:I76"/>
    <mergeCell ref="J73:J74"/>
    <mergeCell ref="V73:V76"/>
    <mergeCell ref="W73:W76"/>
    <mergeCell ref="X73:X76"/>
    <mergeCell ref="J71:J72"/>
    <mergeCell ref="C73:C76"/>
    <mergeCell ref="D73:D76"/>
    <mergeCell ref="E73:E76"/>
    <mergeCell ref="F73:F76"/>
    <mergeCell ref="G73:G76"/>
    <mergeCell ref="E69:E72"/>
    <mergeCell ref="F69:F72"/>
    <mergeCell ref="G69:G72"/>
    <mergeCell ref="H69:H72"/>
    <mergeCell ref="I69:I72"/>
    <mergeCell ref="J69:J70"/>
    <mergeCell ref="J75:J76"/>
  </mergeCells>
  <conditionalFormatting sqref="Q82:T82">
    <cfRule type="iconSet" priority="1">
      <iconSet iconSet="3Symbols">
        <cfvo type="percent" val="0"/>
        <cfvo type="percent" val="33"/>
        <cfvo type="percent" val="67"/>
      </iconSet>
    </cfRule>
  </conditionalFormatting>
  <conditionalFormatting sqref="Q83:T83">
    <cfRule type="iconSet" priority="2">
      <iconSet iconSet="3Symbols">
        <cfvo type="percent" val="0"/>
        <cfvo type="percent" val="33"/>
        <cfvo type="percent" val="67"/>
      </iconSet>
    </cfRule>
  </conditionalFormatting>
  <pageMargins left="0.70866141732283472" right="0.70866141732283472" top="0.74803149606299213" bottom="0.74803149606299213" header="0.31496062992125984" footer="0.31496062992125984"/>
  <pageSetup scale="45"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FAECB2-1CE4-4A6C-8A14-92F318DDEFD8}">
  <sheetPr>
    <tabColor theme="0"/>
    <pageSetUpPr fitToPage="1"/>
  </sheetPr>
  <dimension ref="A1:AB171"/>
  <sheetViews>
    <sheetView topLeftCell="C1" zoomScaleNormal="100" workbookViewId="0">
      <pane xSplit="2" ySplit="2" topLeftCell="E3" activePane="bottomRight" state="frozen"/>
      <selection activeCell="C1" sqref="C1"/>
      <selection pane="topRight" activeCell="E1" sqref="E1"/>
      <selection pane="bottomLeft" activeCell="C3" sqref="C3"/>
      <selection pane="bottomRight" activeCell="G3" sqref="G3:G12"/>
    </sheetView>
  </sheetViews>
  <sheetFormatPr baseColWidth="10" defaultColWidth="11.42578125" defaultRowHeight="16.5"/>
  <cols>
    <col min="1" max="1" width="13.28515625" style="12" customWidth="1"/>
    <col min="2" max="2" width="14.140625" style="12" customWidth="1"/>
    <col min="3" max="3" width="20.7109375" style="12" customWidth="1"/>
    <col min="4" max="4" width="20.42578125" style="12" customWidth="1"/>
    <col min="5" max="5" width="29" style="12" customWidth="1"/>
    <col min="6" max="6" width="9.7109375" style="37" customWidth="1"/>
    <col min="7" max="7" width="21" style="37" customWidth="1"/>
    <col min="8" max="8" width="19.28515625" style="37" customWidth="1"/>
    <col min="9" max="9" width="14.28515625" style="37" customWidth="1"/>
    <col min="10" max="10" width="46.5703125" style="92" customWidth="1"/>
    <col min="11" max="11" width="8.85546875" style="37" customWidth="1"/>
    <col min="12" max="12" width="6.5703125" style="37" customWidth="1"/>
    <col min="13" max="14" width="8.5703125" style="37" customWidth="1"/>
    <col min="15" max="15" width="9" style="93" customWidth="1"/>
    <col min="16" max="16" width="8.5703125" style="37" customWidth="1"/>
    <col min="17" max="20" width="13.7109375" style="8" customWidth="1"/>
    <col min="21" max="21" width="13.5703125" style="8" customWidth="1"/>
    <col min="22" max="25" width="10" style="8" customWidth="1"/>
    <col min="26" max="26" width="17.28515625" style="37" customWidth="1"/>
    <col min="27" max="27" width="14.28515625" style="37" customWidth="1"/>
    <col min="28" max="28" width="20.42578125" style="37" customWidth="1"/>
    <col min="29" max="16384" width="11.42578125" style="37"/>
  </cols>
  <sheetData>
    <row r="1" spans="1:28" ht="29.25" customHeight="1">
      <c r="A1" s="80" t="s">
        <v>0</v>
      </c>
      <c r="B1" s="1541" t="s">
        <v>1</v>
      </c>
      <c r="C1" s="1542"/>
      <c r="D1" s="81" t="s">
        <v>24</v>
      </c>
      <c r="E1" s="1543">
        <v>2024</v>
      </c>
      <c r="F1" s="1543"/>
      <c r="G1" s="1543"/>
      <c r="H1" s="1543"/>
      <c r="I1" s="1543"/>
      <c r="J1" s="1543"/>
      <c r="K1" s="1543"/>
      <c r="L1" s="1543"/>
      <c r="M1" s="1543"/>
      <c r="N1" s="1543"/>
      <c r="O1" s="1543"/>
      <c r="P1" s="1543"/>
      <c r="Q1" s="1543"/>
      <c r="R1" s="1543"/>
      <c r="S1" s="1543"/>
      <c r="T1" s="1543"/>
      <c r="U1" s="1543"/>
      <c r="V1" s="1543"/>
      <c r="W1" s="1543"/>
      <c r="X1" s="1543"/>
      <c r="Y1" s="1543"/>
      <c r="Z1" s="1543"/>
      <c r="AA1" s="1543"/>
      <c r="AB1" s="1543"/>
    </row>
    <row r="2" spans="1:28" ht="45.75" customHeight="1">
      <c r="A2" s="82" t="s">
        <v>2</v>
      </c>
      <c r="B2" s="83" t="s">
        <v>3</v>
      </c>
      <c r="C2" s="83" t="s">
        <v>71</v>
      </c>
      <c r="D2" s="84" t="s">
        <v>4</v>
      </c>
      <c r="E2" s="85" t="s">
        <v>434</v>
      </c>
      <c r="F2" s="16" t="s">
        <v>72</v>
      </c>
      <c r="G2" s="47" t="s">
        <v>6</v>
      </c>
      <c r="H2" s="47" t="s">
        <v>7</v>
      </c>
      <c r="I2" s="46" t="s">
        <v>8</v>
      </c>
      <c r="J2" s="86" t="s">
        <v>9</v>
      </c>
      <c r="K2" s="1544" t="s">
        <v>10</v>
      </c>
      <c r="L2" s="1544"/>
      <c r="M2" s="45">
        <v>45717</v>
      </c>
      <c r="N2" s="45">
        <v>45809</v>
      </c>
      <c r="O2" s="45">
        <v>45901</v>
      </c>
      <c r="P2" s="44">
        <v>45992</v>
      </c>
      <c r="Q2" s="48" t="s">
        <v>11</v>
      </c>
      <c r="R2" s="48" t="s">
        <v>12</v>
      </c>
      <c r="S2" s="48" t="s">
        <v>13</v>
      </c>
      <c r="T2" s="48" t="s">
        <v>14</v>
      </c>
      <c r="U2" s="48" t="s">
        <v>15</v>
      </c>
      <c r="V2" s="48" t="s">
        <v>16</v>
      </c>
      <c r="W2" s="48" t="s">
        <v>17</v>
      </c>
      <c r="X2" s="48" t="s">
        <v>18</v>
      </c>
      <c r="Y2" s="48" t="s">
        <v>19</v>
      </c>
      <c r="Z2" s="43" t="s">
        <v>26</v>
      </c>
      <c r="AA2" s="42" t="s">
        <v>20</v>
      </c>
      <c r="AB2" s="41" t="s">
        <v>21</v>
      </c>
    </row>
    <row r="3" spans="1:28" ht="30" customHeight="1">
      <c r="A3" s="1545" t="s">
        <v>115</v>
      </c>
      <c r="B3" s="1546" t="s">
        <v>73</v>
      </c>
      <c r="C3" s="1548" t="s">
        <v>74</v>
      </c>
      <c r="D3" s="1408" t="s">
        <v>75</v>
      </c>
      <c r="E3" s="1533" t="s">
        <v>76</v>
      </c>
      <c r="F3" s="1549">
        <v>104</v>
      </c>
      <c r="G3" s="1534" t="s">
        <v>943</v>
      </c>
      <c r="H3" s="1554" t="s">
        <v>934</v>
      </c>
      <c r="I3" s="1555">
        <v>0</v>
      </c>
      <c r="J3" s="1532" t="s">
        <v>935</v>
      </c>
      <c r="K3" s="488">
        <v>0.1</v>
      </c>
      <c r="L3" s="489" t="s">
        <v>22</v>
      </c>
      <c r="M3" s="490">
        <v>1</v>
      </c>
      <c r="N3" s="490">
        <v>1</v>
      </c>
      <c r="O3" s="490">
        <v>1</v>
      </c>
      <c r="P3" s="491">
        <v>1</v>
      </c>
      <c r="Q3" s="6">
        <f>+SUM(M3:M3)*K3</f>
        <v>0.1</v>
      </c>
      <c r="R3" s="6">
        <f>+SUM(N3:N3)*K3</f>
        <v>0.1</v>
      </c>
      <c r="S3" s="6">
        <f>+SUM(O3:O3)*K3</f>
        <v>0.1</v>
      </c>
      <c r="T3" s="6">
        <f>+SUM(P3:P3)*K3</f>
        <v>0.1</v>
      </c>
      <c r="U3" s="49">
        <f>+MAX(Q3:T3)</f>
        <v>0.1</v>
      </c>
      <c r="V3" s="675" t="e">
        <f>+Q4+Q6+Q8+Q10+Q12+#REF!+#REF!</f>
        <v>#REF!</v>
      </c>
      <c r="W3" s="675" t="e">
        <f>+R4+R6+R8+R10+R12+#REF!+#REF!</f>
        <v>#REF!</v>
      </c>
      <c r="X3" s="675" t="e">
        <f>+S4+S6+S8+S10+S12+#REF!+#REF!</f>
        <v>#REF!</v>
      </c>
      <c r="Y3" s="675" t="e">
        <f>+T4+T6+T8+T10+T12+#REF!+#REF!</f>
        <v>#REF!</v>
      </c>
      <c r="Z3" s="769" t="s">
        <v>77</v>
      </c>
      <c r="AA3" s="769" t="s">
        <v>78</v>
      </c>
      <c r="AB3" s="1550" t="s">
        <v>116</v>
      </c>
    </row>
    <row r="4" spans="1:28" ht="37.5" customHeight="1">
      <c r="A4" s="1545"/>
      <c r="B4" s="1547"/>
      <c r="C4" s="1548"/>
      <c r="D4" s="1408"/>
      <c r="E4" s="1533"/>
      <c r="F4" s="1549"/>
      <c r="G4" s="1534"/>
      <c r="H4" s="1554"/>
      <c r="I4" s="1556"/>
      <c r="J4" s="1553"/>
      <c r="K4" s="339">
        <v>0</v>
      </c>
      <c r="L4" s="69" t="s">
        <v>23</v>
      </c>
      <c r="M4" s="18">
        <v>0</v>
      </c>
      <c r="N4" s="18">
        <v>0</v>
      </c>
      <c r="O4" s="18">
        <v>0</v>
      </c>
      <c r="P4" s="33">
        <v>0</v>
      </c>
      <c r="Q4" s="58">
        <f>+SUM(M4:M4)*K4</f>
        <v>0</v>
      </c>
      <c r="R4" s="58">
        <f>+SUM(N4:N4)*K4</f>
        <v>0</v>
      </c>
      <c r="S4" s="58">
        <f t="shared" ref="S4:S69" si="0">+SUM(O4:O4)*K4</f>
        <v>0</v>
      </c>
      <c r="T4" s="58">
        <f t="shared" ref="T4:T69" si="1">+SUM(P4:P4)*K4</f>
        <v>0</v>
      </c>
      <c r="U4" s="59">
        <f t="shared" ref="U4:U69" si="2">+MAX(Q4:T4)</f>
        <v>0</v>
      </c>
      <c r="V4" s="671"/>
      <c r="W4" s="671"/>
      <c r="X4" s="671"/>
      <c r="Y4" s="671"/>
      <c r="Z4" s="665"/>
      <c r="AA4" s="665"/>
      <c r="AB4" s="1551"/>
    </row>
    <row r="5" spans="1:28" ht="30.6" customHeight="1">
      <c r="A5" s="1545"/>
      <c r="B5" s="1547"/>
      <c r="C5" s="1548"/>
      <c r="D5" s="1408"/>
      <c r="E5" s="1533"/>
      <c r="F5" s="1549"/>
      <c r="G5" s="1534"/>
      <c r="H5" s="1534" t="s">
        <v>942</v>
      </c>
      <c r="I5" s="1556"/>
      <c r="J5" s="1553" t="s">
        <v>936</v>
      </c>
      <c r="K5" s="428">
        <v>0.1</v>
      </c>
      <c r="L5" s="40" t="s">
        <v>22</v>
      </c>
      <c r="M5" s="39">
        <v>0.05</v>
      </c>
      <c r="N5" s="39">
        <v>0.15</v>
      </c>
      <c r="O5" s="39">
        <v>0.6</v>
      </c>
      <c r="P5" s="38">
        <v>1</v>
      </c>
      <c r="Q5" s="6">
        <f t="shared" ref="Q5:Q69" si="3">+SUM(M5:M5)*K5</f>
        <v>5.000000000000001E-3</v>
      </c>
      <c r="R5" s="6">
        <f t="shared" ref="R5:R69" si="4">+SUM(N5:N5)*K5</f>
        <v>1.4999999999999999E-2</v>
      </c>
      <c r="S5" s="6">
        <f t="shared" si="0"/>
        <v>0.06</v>
      </c>
      <c r="T5" s="6">
        <f t="shared" si="1"/>
        <v>0.1</v>
      </c>
      <c r="U5" s="49">
        <f t="shared" si="2"/>
        <v>0.1</v>
      </c>
      <c r="V5" s="671"/>
      <c r="W5" s="671"/>
      <c r="X5" s="671"/>
      <c r="Y5" s="671"/>
      <c r="Z5" s="665"/>
      <c r="AA5" s="665"/>
      <c r="AB5" s="1551"/>
    </row>
    <row r="6" spans="1:28" ht="25.9" customHeight="1">
      <c r="A6" s="1545"/>
      <c r="B6" s="1547"/>
      <c r="C6" s="1548"/>
      <c r="D6" s="1408"/>
      <c r="E6" s="1533"/>
      <c r="F6" s="1549"/>
      <c r="G6" s="1534"/>
      <c r="H6" s="1534"/>
      <c r="I6" s="1556"/>
      <c r="J6" s="1553"/>
      <c r="K6" s="339">
        <v>0</v>
      </c>
      <c r="L6" s="69" t="s">
        <v>23</v>
      </c>
      <c r="M6" s="18">
        <v>0</v>
      </c>
      <c r="N6" s="18">
        <v>0</v>
      </c>
      <c r="O6" s="18">
        <v>0</v>
      </c>
      <c r="P6" s="33">
        <v>0</v>
      </c>
      <c r="Q6" s="58">
        <f t="shared" si="3"/>
        <v>0</v>
      </c>
      <c r="R6" s="58">
        <f t="shared" si="4"/>
        <v>0</v>
      </c>
      <c r="S6" s="58">
        <f t="shared" si="0"/>
        <v>0</v>
      </c>
      <c r="T6" s="58">
        <f t="shared" si="1"/>
        <v>0</v>
      </c>
      <c r="U6" s="59">
        <f t="shared" si="2"/>
        <v>0</v>
      </c>
      <c r="V6" s="671"/>
      <c r="W6" s="671"/>
      <c r="X6" s="671"/>
      <c r="Y6" s="671"/>
      <c r="Z6" s="665"/>
      <c r="AA6" s="665"/>
      <c r="AB6" s="1551"/>
    </row>
    <row r="7" spans="1:28" ht="32.25" customHeight="1">
      <c r="A7" s="1545"/>
      <c r="B7" s="1547"/>
      <c r="C7" s="1548"/>
      <c r="D7" s="1408"/>
      <c r="E7" s="1533"/>
      <c r="F7" s="1549"/>
      <c r="G7" s="1534"/>
      <c r="H7" s="1533" t="s">
        <v>937</v>
      </c>
      <c r="I7" s="1556"/>
      <c r="J7" s="1553" t="s">
        <v>938</v>
      </c>
      <c r="K7" s="428">
        <v>0.4</v>
      </c>
      <c r="L7" s="40" t="s">
        <v>22</v>
      </c>
      <c r="M7" s="39">
        <v>0</v>
      </c>
      <c r="N7" s="39">
        <v>0</v>
      </c>
      <c r="O7" s="39">
        <v>0.5</v>
      </c>
      <c r="P7" s="38">
        <v>1</v>
      </c>
      <c r="Q7" s="6">
        <f t="shared" si="3"/>
        <v>0</v>
      </c>
      <c r="R7" s="6">
        <f t="shared" si="4"/>
        <v>0</v>
      </c>
      <c r="S7" s="6">
        <f t="shared" si="0"/>
        <v>0.2</v>
      </c>
      <c r="T7" s="6">
        <f t="shared" si="1"/>
        <v>0.4</v>
      </c>
      <c r="U7" s="49">
        <f t="shared" si="2"/>
        <v>0.4</v>
      </c>
      <c r="V7" s="671"/>
      <c r="W7" s="671"/>
      <c r="X7" s="671"/>
      <c r="Y7" s="671"/>
      <c r="Z7" s="665"/>
      <c r="AA7" s="665"/>
      <c r="AB7" s="1551"/>
    </row>
    <row r="8" spans="1:28" ht="32.25" customHeight="1">
      <c r="A8" s="1545"/>
      <c r="B8" s="1547"/>
      <c r="C8" s="1548"/>
      <c r="D8" s="1408"/>
      <c r="E8" s="1533"/>
      <c r="F8" s="1549"/>
      <c r="G8" s="1534"/>
      <c r="H8" s="1533"/>
      <c r="I8" s="1556"/>
      <c r="J8" s="1553"/>
      <c r="K8" s="339">
        <v>0</v>
      </c>
      <c r="L8" s="69" t="s">
        <v>23</v>
      </c>
      <c r="M8" s="18">
        <v>0</v>
      </c>
      <c r="N8" s="18">
        <v>0</v>
      </c>
      <c r="O8" s="18">
        <v>0</v>
      </c>
      <c r="P8" s="33">
        <v>0</v>
      </c>
      <c r="Q8" s="58">
        <f t="shared" si="3"/>
        <v>0</v>
      </c>
      <c r="R8" s="58">
        <f t="shared" si="4"/>
        <v>0</v>
      </c>
      <c r="S8" s="58">
        <f t="shared" si="0"/>
        <v>0</v>
      </c>
      <c r="T8" s="58">
        <f t="shared" si="1"/>
        <v>0</v>
      </c>
      <c r="U8" s="59">
        <f t="shared" si="2"/>
        <v>0</v>
      </c>
      <c r="V8" s="671"/>
      <c r="W8" s="671"/>
      <c r="X8" s="671"/>
      <c r="Y8" s="671"/>
      <c r="Z8" s="665"/>
      <c r="AA8" s="665"/>
      <c r="AB8" s="1551"/>
    </row>
    <row r="9" spans="1:28" ht="32.25" customHeight="1">
      <c r="A9" s="1545"/>
      <c r="B9" s="1547"/>
      <c r="C9" s="1548"/>
      <c r="D9" s="1408"/>
      <c r="E9" s="1533"/>
      <c r="F9" s="1549"/>
      <c r="G9" s="1534"/>
      <c r="H9" s="1533" t="s">
        <v>939</v>
      </c>
      <c r="I9" s="1556"/>
      <c r="J9" s="1553" t="s">
        <v>940</v>
      </c>
      <c r="K9" s="428">
        <v>0.2</v>
      </c>
      <c r="L9" s="40" t="s">
        <v>22</v>
      </c>
      <c r="M9" s="39">
        <v>0</v>
      </c>
      <c r="N9" s="39">
        <v>0</v>
      </c>
      <c r="O9" s="39">
        <v>0</v>
      </c>
      <c r="P9" s="38">
        <v>1</v>
      </c>
      <c r="Q9" s="6">
        <f>+SUM(M9:M9)*K9</f>
        <v>0</v>
      </c>
      <c r="R9" s="6">
        <f>+SUM(N9:N9)*K9</f>
        <v>0</v>
      </c>
      <c r="S9" s="6">
        <f>+SUM(O9:O9)*K9</f>
        <v>0</v>
      </c>
      <c r="T9" s="6">
        <f>+SUM(P9:P9)*K9</f>
        <v>0.2</v>
      </c>
      <c r="U9" s="49">
        <f>+MAX(Q9:T9)</f>
        <v>0.2</v>
      </c>
      <c r="V9" s="671"/>
      <c r="W9" s="671"/>
      <c r="X9" s="671"/>
      <c r="Y9" s="671"/>
      <c r="Z9" s="665"/>
      <c r="AA9" s="665"/>
      <c r="AB9" s="1551"/>
    </row>
    <row r="10" spans="1:28" ht="32.25" customHeight="1">
      <c r="A10" s="1545"/>
      <c r="B10" s="1547"/>
      <c r="C10" s="1548"/>
      <c r="D10" s="1408"/>
      <c r="E10" s="1533"/>
      <c r="F10" s="1549"/>
      <c r="G10" s="1534"/>
      <c r="H10" s="1533"/>
      <c r="I10" s="1556"/>
      <c r="J10" s="1553"/>
      <c r="K10" s="339">
        <v>0</v>
      </c>
      <c r="L10" s="69" t="s">
        <v>23</v>
      </c>
      <c r="M10" s="18">
        <v>0</v>
      </c>
      <c r="N10" s="18">
        <v>0</v>
      </c>
      <c r="O10" s="18">
        <v>0</v>
      </c>
      <c r="P10" s="33">
        <v>0</v>
      </c>
      <c r="Q10" s="58">
        <f t="shared" si="3"/>
        <v>0</v>
      </c>
      <c r="R10" s="58">
        <f t="shared" si="4"/>
        <v>0</v>
      </c>
      <c r="S10" s="58">
        <f t="shared" si="0"/>
        <v>0</v>
      </c>
      <c r="T10" s="58">
        <f t="shared" si="1"/>
        <v>0</v>
      </c>
      <c r="U10" s="59">
        <f t="shared" si="2"/>
        <v>0</v>
      </c>
      <c r="V10" s="671"/>
      <c r="W10" s="671"/>
      <c r="X10" s="671"/>
      <c r="Y10" s="671"/>
      <c r="Z10" s="665"/>
      <c r="AA10" s="665"/>
      <c r="AB10" s="1551"/>
    </row>
    <row r="11" spans="1:28" ht="32.25" customHeight="1">
      <c r="A11" s="1545"/>
      <c r="B11" s="1547"/>
      <c r="C11" s="1548"/>
      <c r="D11" s="1408"/>
      <c r="E11" s="1533"/>
      <c r="F11" s="1549"/>
      <c r="G11" s="1534"/>
      <c r="H11" s="1533" t="s">
        <v>941</v>
      </c>
      <c r="I11" s="1556"/>
      <c r="J11" s="1531" t="s">
        <v>944</v>
      </c>
      <c r="K11" s="428">
        <v>0.2</v>
      </c>
      <c r="L11" s="40" t="s">
        <v>22</v>
      </c>
      <c r="M11" s="39">
        <v>0.1</v>
      </c>
      <c r="N11" s="39">
        <v>0.3</v>
      </c>
      <c r="O11" s="39">
        <v>0.7</v>
      </c>
      <c r="P11" s="38">
        <v>1</v>
      </c>
      <c r="Q11" s="6">
        <f t="shared" si="3"/>
        <v>2.0000000000000004E-2</v>
      </c>
      <c r="R11" s="6">
        <f t="shared" si="4"/>
        <v>0.06</v>
      </c>
      <c r="S11" s="6">
        <f t="shared" si="0"/>
        <v>0.13999999999999999</v>
      </c>
      <c r="T11" s="6">
        <f t="shared" si="1"/>
        <v>0.2</v>
      </c>
      <c r="U11" s="49">
        <f t="shared" si="2"/>
        <v>0.2</v>
      </c>
      <c r="V11" s="671"/>
      <c r="W11" s="671"/>
      <c r="X11" s="671"/>
      <c r="Y11" s="671"/>
      <c r="Z11" s="665"/>
      <c r="AA11" s="665"/>
      <c r="AB11" s="1551"/>
    </row>
    <row r="12" spans="1:28" ht="32.25" customHeight="1">
      <c r="A12" s="1545"/>
      <c r="B12" s="1547"/>
      <c r="C12" s="1548"/>
      <c r="D12" s="1408"/>
      <c r="E12" s="1533"/>
      <c r="F12" s="1549"/>
      <c r="G12" s="1534"/>
      <c r="H12" s="1533"/>
      <c r="I12" s="1557"/>
      <c r="J12" s="1532"/>
      <c r="K12" s="339">
        <v>0</v>
      </c>
      <c r="L12" s="69" t="s">
        <v>23</v>
      </c>
      <c r="M12" s="18">
        <v>0</v>
      </c>
      <c r="N12" s="18">
        <v>0</v>
      </c>
      <c r="O12" s="18">
        <v>0</v>
      </c>
      <c r="P12" s="33">
        <v>0</v>
      </c>
      <c r="Q12" s="58">
        <f t="shared" si="3"/>
        <v>0</v>
      </c>
      <c r="R12" s="58">
        <f t="shared" si="4"/>
        <v>0</v>
      </c>
      <c r="S12" s="58">
        <f t="shared" si="0"/>
        <v>0</v>
      </c>
      <c r="T12" s="58">
        <f t="shared" si="1"/>
        <v>0</v>
      </c>
      <c r="U12" s="59">
        <f t="shared" si="2"/>
        <v>0</v>
      </c>
      <c r="V12" s="672"/>
      <c r="W12" s="672"/>
      <c r="X12" s="672"/>
      <c r="Y12" s="672"/>
      <c r="Z12" s="666"/>
      <c r="AA12" s="666"/>
      <c r="AB12" s="1551"/>
    </row>
    <row r="13" spans="1:28" ht="32.25" customHeight="1">
      <c r="A13" s="1545"/>
      <c r="B13" s="1547"/>
      <c r="C13" s="1548"/>
      <c r="D13" s="1503" t="s">
        <v>79</v>
      </c>
      <c r="E13" s="1524" t="s">
        <v>1124</v>
      </c>
      <c r="F13" s="1525">
        <v>105</v>
      </c>
      <c r="G13" s="1528" t="s">
        <v>711</v>
      </c>
      <c r="H13" s="1528" t="s">
        <v>712</v>
      </c>
      <c r="I13" s="1529">
        <f>+MAX(V13:Y18)</f>
        <v>0</v>
      </c>
      <c r="J13" s="1538" t="s">
        <v>80</v>
      </c>
      <c r="K13" s="492">
        <v>0.2</v>
      </c>
      <c r="L13" s="408" t="s">
        <v>22</v>
      </c>
      <c r="M13" s="409">
        <v>1</v>
      </c>
      <c r="N13" s="409">
        <v>1</v>
      </c>
      <c r="O13" s="409">
        <v>1</v>
      </c>
      <c r="P13" s="410">
        <v>1</v>
      </c>
      <c r="Q13" s="6">
        <f t="shared" si="3"/>
        <v>0.2</v>
      </c>
      <c r="R13" s="6">
        <f t="shared" si="4"/>
        <v>0.2</v>
      </c>
      <c r="S13" s="6">
        <f t="shared" si="0"/>
        <v>0.2</v>
      </c>
      <c r="T13" s="6">
        <f t="shared" si="1"/>
        <v>0.2</v>
      </c>
      <c r="U13" s="49">
        <f t="shared" si="2"/>
        <v>0.2</v>
      </c>
      <c r="V13" s="675">
        <f>+Q14+Q16+Q18</f>
        <v>0</v>
      </c>
      <c r="W13" s="675">
        <f>+R14+R16+R18</f>
        <v>0</v>
      </c>
      <c r="X13" s="675">
        <f>+S14+S16+S18</f>
        <v>0</v>
      </c>
      <c r="Y13" s="675">
        <f>+T14+T16+T18</f>
        <v>0</v>
      </c>
      <c r="Z13" s="293" t="s">
        <v>111</v>
      </c>
      <c r="AA13" s="294" t="s">
        <v>81</v>
      </c>
      <c r="AB13" s="1551"/>
    </row>
    <row r="14" spans="1:28" ht="32.25" customHeight="1">
      <c r="A14" s="1545"/>
      <c r="B14" s="1547"/>
      <c r="C14" s="1548"/>
      <c r="D14" s="1503"/>
      <c r="E14" s="1524"/>
      <c r="F14" s="1526"/>
      <c r="G14" s="1528"/>
      <c r="H14" s="1528"/>
      <c r="I14" s="1530"/>
      <c r="J14" s="1538"/>
      <c r="K14" s="339">
        <v>0.2</v>
      </c>
      <c r="L14" s="411" t="s">
        <v>23</v>
      </c>
      <c r="M14" s="412">
        <v>0</v>
      </c>
      <c r="N14" s="412">
        <v>0</v>
      </c>
      <c r="O14" s="412">
        <v>0</v>
      </c>
      <c r="P14" s="413">
        <v>0</v>
      </c>
      <c r="Q14" s="58">
        <f t="shared" si="3"/>
        <v>0</v>
      </c>
      <c r="R14" s="58">
        <f t="shared" si="4"/>
        <v>0</v>
      </c>
      <c r="S14" s="58">
        <f t="shared" si="0"/>
        <v>0</v>
      </c>
      <c r="T14" s="58">
        <f t="shared" si="1"/>
        <v>0</v>
      </c>
      <c r="U14" s="59">
        <f t="shared" si="2"/>
        <v>0</v>
      </c>
      <c r="V14" s="671"/>
      <c r="W14" s="671"/>
      <c r="X14" s="671"/>
      <c r="Y14" s="671"/>
      <c r="Z14" s="295"/>
      <c r="AA14" s="296"/>
      <c r="AB14" s="1551"/>
    </row>
    <row r="15" spans="1:28" ht="32.25" customHeight="1">
      <c r="A15" s="1545"/>
      <c r="B15" s="1547"/>
      <c r="C15" s="1548"/>
      <c r="D15" s="1503"/>
      <c r="E15" s="1524"/>
      <c r="F15" s="1526"/>
      <c r="G15" s="1528"/>
      <c r="H15" s="1528"/>
      <c r="I15" s="1530"/>
      <c r="J15" s="1538" t="s">
        <v>82</v>
      </c>
      <c r="K15" s="492">
        <v>0.7</v>
      </c>
      <c r="L15" s="408" t="s">
        <v>22</v>
      </c>
      <c r="M15" s="409">
        <v>0.1</v>
      </c>
      <c r="N15" s="409">
        <v>0.4</v>
      </c>
      <c r="O15" s="409">
        <v>0.6</v>
      </c>
      <c r="P15" s="410">
        <v>1</v>
      </c>
      <c r="Q15" s="6">
        <f t="shared" si="3"/>
        <v>6.9999999999999993E-2</v>
      </c>
      <c r="R15" s="6">
        <f t="shared" si="4"/>
        <v>0.27999999999999997</v>
      </c>
      <c r="S15" s="6">
        <f t="shared" si="0"/>
        <v>0.42</v>
      </c>
      <c r="T15" s="6">
        <f t="shared" si="1"/>
        <v>0.7</v>
      </c>
      <c r="U15" s="49">
        <f t="shared" si="2"/>
        <v>0.7</v>
      </c>
      <c r="V15" s="671"/>
      <c r="W15" s="671"/>
      <c r="X15" s="671"/>
      <c r="Y15" s="671"/>
      <c r="Z15" s="295"/>
      <c r="AA15" s="296"/>
      <c r="AB15" s="1551"/>
    </row>
    <row r="16" spans="1:28" ht="32.25" customHeight="1">
      <c r="A16" s="1545"/>
      <c r="B16" s="1547"/>
      <c r="C16" s="1548"/>
      <c r="D16" s="1503"/>
      <c r="E16" s="1524"/>
      <c r="F16" s="1526"/>
      <c r="G16" s="1528"/>
      <c r="H16" s="1528"/>
      <c r="I16" s="1530"/>
      <c r="J16" s="1538"/>
      <c r="K16" s="339">
        <v>0.7</v>
      </c>
      <c r="L16" s="411" t="s">
        <v>23</v>
      </c>
      <c r="M16" s="412">
        <v>0</v>
      </c>
      <c r="N16" s="412">
        <v>0</v>
      </c>
      <c r="O16" s="412">
        <v>0</v>
      </c>
      <c r="P16" s="413">
        <v>0</v>
      </c>
      <c r="Q16" s="58">
        <f t="shared" si="3"/>
        <v>0</v>
      </c>
      <c r="R16" s="58">
        <f t="shared" si="4"/>
        <v>0</v>
      </c>
      <c r="S16" s="58">
        <f t="shared" si="0"/>
        <v>0</v>
      </c>
      <c r="T16" s="58">
        <f t="shared" si="1"/>
        <v>0</v>
      </c>
      <c r="U16" s="59">
        <f t="shared" si="2"/>
        <v>0</v>
      </c>
      <c r="V16" s="671"/>
      <c r="W16" s="671"/>
      <c r="X16" s="671"/>
      <c r="Y16" s="671"/>
      <c r="Z16" s="295"/>
      <c r="AA16" s="296"/>
      <c r="AB16" s="1551"/>
    </row>
    <row r="17" spans="1:28" ht="32.25" customHeight="1">
      <c r="A17" s="1545"/>
      <c r="B17" s="1547"/>
      <c r="C17" s="1548"/>
      <c r="D17" s="1503"/>
      <c r="E17" s="1524"/>
      <c r="F17" s="1526"/>
      <c r="G17" s="1528"/>
      <c r="H17" s="1528"/>
      <c r="I17" s="1530"/>
      <c r="J17" s="1538" t="s">
        <v>83</v>
      </c>
      <c r="K17" s="492">
        <v>0.1</v>
      </c>
      <c r="L17" s="408" t="s">
        <v>22</v>
      </c>
      <c r="M17" s="409">
        <v>0.25</v>
      </c>
      <c r="N17" s="409">
        <v>0.5</v>
      </c>
      <c r="O17" s="409">
        <v>0.75</v>
      </c>
      <c r="P17" s="410">
        <v>1</v>
      </c>
      <c r="Q17" s="6">
        <f t="shared" si="3"/>
        <v>2.5000000000000001E-2</v>
      </c>
      <c r="R17" s="6">
        <f t="shared" si="4"/>
        <v>0.05</v>
      </c>
      <c r="S17" s="6">
        <f t="shared" si="0"/>
        <v>7.5000000000000011E-2</v>
      </c>
      <c r="T17" s="6">
        <f t="shared" si="1"/>
        <v>0.1</v>
      </c>
      <c r="U17" s="49">
        <f t="shared" si="2"/>
        <v>0.1</v>
      </c>
      <c r="V17" s="671"/>
      <c r="W17" s="671"/>
      <c r="X17" s="671"/>
      <c r="Y17" s="671"/>
      <c r="Z17" s="295"/>
      <c r="AA17" s="296"/>
      <c r="AB17" s="1551"/>
    </row>
    <row r="18" spans="1:28" ht="32.25" customHeight="1">
      <c r="A18" s="1545"/>
      <c r="B18" s="1547"/>
      <c r="C18" s="1548"/>
      <c r="D18" s="1503"/>
      <c r="E18" s="1524"/>
      <c r="F18" s="1527"/>
      <c r="G18" s="1528"/>
      <c r="H18" s="1528"/>
      <c r="I18" s="1530"/>
      <c r="J18" s="1539"/>
      <c r="K18" s="339">
        <v>0.1</v>
      </c>
      <c r="L18" s="411" t="s">
        <v>23</v>
      </c>
      <c r="M18" s="412">
        <v>0</v>
      </c>
      <c r="N18" s="412">
        <v>0</v>
      </c>
      <c r="O18" s="412">
        <v>0</v>
      </c>
      <c r="P18" s="413">
        <v>0</v>
      </c>
      <c r="Q18" s="58">
        <f t="shared" si="3"/>
        <v>0</v>
      </c>
      <c r="R18" s="58">
        <f t="shared" si="4"/>
        <v>0</v>
      </c>
      <c r="S18" s="58">
        <f t="shared" si="0"/>
        <v>0</v>
      </c>
      <c r="T18" s="58">
        <f t="shared" si="1"/>
        <v>0</v>
      </c>
      <c r="U18" s="59">
        <f t="shared" si="2"/>
        <v>0</v>
      </c>
      <c r="V18" s="672"/>
      <c r="W18" s="672"/>
      <c r="X18" s="672"/>
      <c r="Y18" s="672"/>
      <c r="Z18" s="295"/>
      <c r="AA18" s="296"/>
      <c r="AB18" s="1551"/>
    </row>
    <row r="19" spans="1:28" ht="32.25" customHeight="1">
      <c r="A19" s="1545"/>
      <c r="B19" s="1547"/>
      <c r="C19" s="1548"/>
      <c r="D19" s="1506" t="s">
        <v>84</v>
      </c>
      <c r="E19" s="1519" t="s">
        <v>984</v>
      </c>
      <c r="F19" s="1482">
        <v>106</v>
      </c>
      <c r="G19" s="1519" t="s">
        <v>985</v>
      </c>
      <c r="H19" s="1519" t="s">
        <v>986</v>
      </c>
      <c r="I19" s="1516"/>
      <c r="J19" s="1540" t="s">
        <v>987</v>
      </c>
      <c r="K19" s="518">
        <v>0.15</v>
      </c>
      <c r="L19" s="516" t="s">
        <v>22</v>
      </c>
      <c r="M19" s="517">
        <v>1</v>
      </c>
      <c r="N19" s="517">
        <v>1</v>
      </c>
      <c r="O19" s="517">
        <v>1</v>
      </c>
      <c r="P19" s="517">
        <v>1</v>
      </c>
      <c r="Q19" s="6">
        <f>+SUM(M19:M19)*K19</f>
        <v>0.15</v>
      </c>
      <c r="R19" s="6">
        <f>+SUM(N19:N19)*K19</f>
        <v>0.15</v>
      </c>
      <c r="S19" s="6">
        <f>+SUM(O19:O19)*K19</f>
        <v>0.15</v>
      </c>
      <c r="T19" s="6">
        <f>+SUM(P19:P19)*K19</f>
        <v>0.15</v>
      </c>
      <c r="U19" s="49">
        <f>+MAX(Q19:T19)</f>
        <v>0.15</v>
      </c>
      <c r="V19" s="675">
        <f>+Q24+Q20+Q26</f>
        <v>0</v>
      </c>
      <c r="W19" s="675">
        <f>+R24+R20+R26</f>
        <v>0</v>
      </c>
      <c r="X19" s="675">
        <f>+S24+S20+S26</f>
        <v>0</v>
      </c>
      <c r="Y19" s="675">
        <f>+T24+T20+T26</f>
        <v>0</v>
      </c>
      <c r="Z19" s="295"/>
      <c r="AA19" s="296"/>
      <c r="AB19" s="1551"/>
    </row>
    <row r="20" spans="1:28" ht="32.25" customHeight="1">
      <c r="A20" s="1545"/>
      <c r="B20" s="1547"/>
      <c r="C20" s="1548"/>
      <c r="D20" s="1507"/>
      <c r="E20" s="1520"/>
      <c r="F20" s="1483"/>
      <c r="G20" s="1520"/>
      <c r="H20" s="1520"/>
      <c r="I20" s="1517"/>
      <c r="J20" s="1540"/>
      <c r="K20" s="339">
        <v>0.1</v>
      </c>
      <c r="L20" s="411" t="s">
        <v>23</v>
      </c>
      <c r="M20" s="412">
        <v>0</v>
      </c>
      <c r="N20" s="412">
        <v>0</v>
      </c>
      <c r="O20" s="412">
        <v>0</v>
      </c>
      <c r="P20" s="413">
        <v>0</v>
      </c>
      <c r="Q20" s="58">
        <f t="shared" ref="Q20" si="5">+SUM(M20:M20)*K20</f>
        <v>0</v>
      </c>
      <c r="R20" s="58">
        <f t="shared" ref="R20" si="6">+SUM(N20:N20)*K20</f>
        <v>0</v>
      </c>
      <c r="S20" s="58">
        <f t="shared" ref="S20" si="7">+SUM(O20:O20)*K20</f>
        <v>0</v>
      </c>
      <c r="T20" s="58">
        <f t="shared" ref="T20" si="8">+SUM(P20:P20)*K20</f>
        <v>0</v>
      </c>
      <c r="U20" s="59">
        <f t="shared" ref="U20" si="9">+MAX(Q20:T20)</f>
        <v>0</v>
      </c>
      <c r="V20" s="671"/>
      <c r="W20" s="671"/>
      <c r="X20" s="671"/>
      <c r="Y20" s="671"/>
      <c r="Z20" s="295"/>
      <c r="AA20" s="296"/>
      <c r="AB20" s="1551"/>
    </row>
    <row r="21" spans="1:28" ht="32.25" customHeight="1">
      <c r="A21" s="1545"/>
      <c r="B21" s="1547"/>
      <c r="C21" s="1548"/>
      <c r="D21" s="1507"/>
      <c r="E21" s="1520"/>
      <c r="F21" s="1483"/>
      <c r="G21" s="1520"/>
      <c r="H21" s="1520"/>
      <c r="I21" s="1517"/>
      <c r="J21" s="1540" t="s">
        <v>988</v>
      </c>
      <c r="K21" s="518">
        <v>0.15</v>
      </c>
      <c r="L21" s="516" t="s">
        <v>22</v>
      </c>
      <c r="M21" s="517">
        <v>0</v>
      </c>
      <c r="N21" s="517">
        <v>1</v>
      </c>
      <c r="O21" s="517">
        <v>1</v>
      </c>
      <c r="P21" s="517">
        <v>1</v>
      </c>
      <c r="Q21" s="58"/>
      <c r="R21" s="58"/>
      <c r="S21" s="58"/>
      <c r="T21" s="58"/>
      <c r="U21" s="59"/>
      <c r="V21" s="671"/>
      <c r="W21" s="671"/>
      <c r="X21" s="671"/>
      <c r="Y21" s="671"/>
      <c r="Z21" s="295"/>
      <c r="AA21" s="296"/>
      <c r="AB21" s="1551"/>
    </row>
    <row r="22" spans="1:28" ht="32.25" customHeight="1">
      <c r="A22" s="1545"/>
      <c r="B22" s="1547"/>
      <c r="C22" s="1548"/>
      <c r="D22" s="1507"/>
      <c r="E22" s="1520"/>
      <c r="F22" s="1483"/>
      <c r="G22" s="1520"/>
      <c r="H22" s="1520"/>
      <c r="I22" s="1517"/>
      <c r="J22" s="1540"/>
      <c r="K22" s="339">
        <v>0.1</v>
      </c>
      <c r="L22" s="411" t="s">
        <v>23</v>
      </c>
      <c r="M22" s="412">
        <v>0</v>
      </c>
      <c r="N22" s="412">
        <v>0</v>
      </c>
      <c r="O22" s="412">
        <v>0</v>
      </c>
      <c r="P22" s="413">
        <v>0</v>
      </c>
      <c r="Q22" s="58">
        <f t="shared" ref="Q22" si="10">+SUM(M22:M22)*K22</f>
        <v>0</v>
      </c>
      <c r="R22" s="58">
        <f t="shared" ref="R22" si="11">+SUM(N22:N22)*K22</f>
        <v>0</v>
      </c>
      <c r="S22" s="58">
        <f t="shared" ref="S22" si="12">+SUM(O22:O22)*K22</f>
        <v>0</v>
      </c>
      <c r="T22" s="58">
        <f t="shared" ref="T22" si="13">+SUM(P22:P22)*K22</f>
        <v>0</v>
      </c>
      <c r="U22" s="59">
        <f t="shared" ref="U22" si="14">+MAX(Q22:T22)</f>
        <v>0</v>
      </c>
      <c r="V22" s="671"/>
      <c r="W22" s="671"/>
      <c r="X22" s="671"/>
      <c r="Y22" s="671"/>
      <c r="Z22" s="295"/>
      <c r="AA22" s="296"/>
      <c r="AB22" s="1551"/>
    </row>
    <row r="23" spans="1:28" ht="32.25" customHeight="1">
      <c r="A23" s="1545"/>
      <c r="B23" s="1547"/>
      <c r="C23" s="1548"/>
      <c r="D23" s="1507"/>
      <c r="E23" s="1520"/>
      <c r="F23" s="1483"/>
      <c r="G23" s="1520"/>
      <c r="H23" s="1520"/>
      <c r="I23" s="1517"/>
      <c r="J23" s="1540" t="s">
        <v>989</v>
      </c>
      <c r="K23" s="518">
        <v>0.4</v>
      </c>
      <c r="L23" s="516" t="s">
        <v>22</v>
      </c>
      <c r="M23" s="517">
        <v>0</v>
      </c>
      <c r="N23" s="517">
        <v>0</v>
      </c>
      <c r="O23" s="517">
        <v>1</v>
      </c>
      <c r="P23" s="517">
        <v>1</v>
      </c>
      <c r="Q23" s="6">
        <f>+SUM(M23:M23)*K23</f>
        <v>0</v>
      </c>
      <c r="R23" s="6">
        <f t="shared" si="4"/>
        <v>0</v>
      </c>
      <c r="S23" s="6">
        <f t="shared" si="0"/>
        <v>0.4</v>
      </c>
      <c r="T23" s="6">
        <f t="shared" si="1"/>
        <v>0.4</v>
      </c>
      <c r="U23" s="49">
        <f t="shared" si="2"/>
        <v>0.4</v>
      </c>
      <c r="V23" s="671"/>
      <c r="W23" s="671"/>
      <c r="X23" s="671"/>
      <c r="Y23" s="671"/>
      <c r="Z23" s="295"/>
      <c r="AA23" s="296"/>
      <c r="AB23" s="1551"/>
    </row>
    <row r="24" spans="1:28" ht="32.25" customHeight="1">
      <c r="A24" s="1545"/>
      <c r="B24" s="1547"/>
      <c r="C24" s="1548"/>
      <c r="D24" s="1507"/>
      <c r="E24" s="1520"/>
      <c r="F24" s="1483"/>
      <c r="G24" s="1520"/>
      <c r="H24" s="1520"/>
      <c r="I24" s="1517"/>
      <c r="J24" s="1540"/>
      <c r="K24" s="339">
        <v>0.1</v>
      </c>
      <c r="L24" s="411" t="s">
        <v>23</v>
      </c>
      <c r="M24" s="412">
        <v>0</v>
      </c>
      <c r="N24" s="412">
        <v>0</v>
      </c>
      <c r="O24" s="412">
        <v>0</v>
      </c>
      <c r="P24" s="413">
        <v>0</v>
      </c>
      <c r="Q24" s="58">
        <f t="shared" ref="Q24" si="15">+SUM(M24:M24)*K24</f>
        <v>0</v>
      </c>
      <c r="R24" s="58">
        <f t="shared" ref="R24" si="16">+SUM(N24:N24)*K24</f>
        <v>0</v>
      </c>
      <c r="S24" s="58">
        <f t="shared" ref="S24" si="17">+SUM(O24:O24)*K24</f>
        <v>0</v>
      </c>
      <c r="T24" s="58">
        <f t="shared" ref="T24" si="18">+SUM(P24:P24)*K24</f>
        <v>0</v>
      </c>
      <c r="U24" s="59">
        <f t="shared" ref="U24" si="19">+MAX(Q24:T24)</f>
        <v>0</v>
      </c>
      <c r="V24" s="671"/>
      <c r="W24" s="671"/>
      <c r="X24" s="671"/>
      <c r="Y24" s="671"/>
      <c r="Z24" s="295"/>
      <c r="AA24" s="296"/>
      <c r="AB24" s="1551"/>
    </row>
    <row r="25" spans="1:28" ht="32.25" customHeight="1">
      <c r="A25" s="1545"/>
      <c r="B25" s="1547"/>
      <c r="C25" s="1548"/>
      <c r="D25" s="1507"/>
      <c r="E25" s="1520"/>
      <c r="F25" s="1483"/>
      <c r="G25" s="1520"/>
      <c r="H25" s="1520"/>
      <c r="I25" s="1517"/>
      <c r="J25" s="1522" t="s">
        <v>990</v>
      </c>
      <c r="K25" s="518">
        <v>0.3</v>
      </c>
      <c r="L25" s="516" t="s">
        <v>22</v>
      </c>
      <c r="M25" s="517">
        <v>0</v>
      </c>
      <c r="N25" s="517">
        <v>0</v>
      </c>
      <c r="O25" s="517">
        <v>1</v>
      </c>
      <c r="P25" s="517">
        <v>1</v>
      </c>
      <c r="Q25" s="6">
        <f t="shared" si="3"/>
        <v>0</v>
      </c>
      <c r="R25" s="6">
        <f t="shared" si="4"/>
        <v>0</v>
      </c>
      <c r="S25" s="6">
        <f t="shared" si="0"/>
        <v>0.3</v>
      </c>
      <c r="T25" s="6">
        <f t="shared" si="1"/>
        <v>0.3</v>
      </c>
      <c r="U25" s="49">
        <f t="shared" si="2"/>
        <v>0.3</v>
      </c>
      <c r="V25" s="671"/>
      <c r="W25" s="671"/>
      <c r="X25" s="671"/>
      <c r="Y25" s="671"/>
      <c r="Z25" s="295"/>
      <c r="AA25" s="296"/>
      <c r="AB25" s="1551"/>
    </row>
    <row r="26" spans="1:28" ht="32.25" customHeight="1">
      <c r="A26" s="1545"/>
      <c r="B26" s="1547"/>
      <c r="C26" s="1548"/>
      <c r="D26" s="1507"/>
      <c r="E26" s="1521"/>
      <c r="F26" s="1484"/>
      <c r="G26" s="1521"/>
      <c r="H26" s="1521"/>
      <c r="I26" s="1518"/>
      <c r="J26" s="1523"/>
      <c r="K26" s="339">
        <v>0.1</v>
      </c>
      <c r="L26" s="411" t="s">
        <v>23</v>
      </c>
      <c r="M26" s="412">
        <v>0</v>
      </c>
      <c r="N26" s="412">
        <v>0</v>
      </c>
      <c r="O26" s="412">
        <v>0</v>
      </c>
      <c r="P26" s="413">
        <v>0</v>
      </c>
      <c r="Q26" s="58">
        <f t="shared" ref="Q26" si="20">+SUM(M26:M26)*K26</f>
        <v>0</v>
      </c>
      <c r="R26" s="58">
        <f t="shared" ref="R26" si="21">+SUM(N26:N26)*K26</f>
        <v>0</v>
      </c>
      <c r="S26" s="58">
        <f t="shared" ref="S26" si="22">+SUM(O26:O26)*K26</f>
        <v>0</v>
      </c>
      <c r="T26" s="58">
        <f t="shared" ref="T26" si="23">+SUM(P26:P26)*K26</f>
        <v>0</v>
      </c>
      <c r="U26" s="59">
        <f t="shared" ref="U26" si="24">+MAX(Q26:T26)</f>
        <v>0</v>
      </c>
      <c r="V26" s="671"/>
      <c r="W26" s="671"/>
      <c r="X26" s="671"/>
      <c r="Y26" s="671"/>
      <c r="Z26" s="295"/>
      <c r="AA26" s="296"/>
      <c r="AB26" s="1551"/>
    </row>
    <row r="27" spans="1:28" ht="32.25" customHeight="1">
      <c r="A27" s="1545"/>
      <c r="B27" s="1547"/>
      <c r="C27" s="1548"/>
      <c r="D27" s="1503" t="s">
        <v>85</v>
      </c>
      <c r="E27" s="1504" t="s">
        <v>1125</v>
      </c>
      <c r="F27" s="1410">
        <v>107</v>
      </c>
      <c r="G27" s="1536" t="s">
        <v>948</v>
      </c>
      <c r="H27" s="1508" t="s">
        <v>952</v>
      </c>
      <c r="I27" s="1493">
        <f>+MAX(V27:Y32)</f>
        <v>0</v>
      </c>
      <c r="J27" s="1514" t="s">
        <v>1011</v>
      </c>
      <c r="K27" s="291">
        <v>0.3</v>
      </c>
      <c r="L27" s="40" t="s">
        <v>22</v>
      </c>
      <c r="M27" s="98">
        <v>0</v>
      </c>
      <c r="N27" s="98">
        <v>0.5</v>
      </c>
      <c r="O27" s="98">
        <v>0.5</v>
      </c>
      <c r="P27" s="99">
        <v>1</v>
      </c>
      <c r="Q27" s="6">
        <f t="shared" si="3"/>
        <v>0</v>
      </c>
      <c r="R27" s="6">
        <f t="shared" si="4"/>
        <v>0.15</v>
      </c>
      <c r="S27" s="6">
        <f t="shared" si="0"/>
        <v>0.15</v>
      </c>
      <c r="T27" s="6">
        <f t="shared" si="1"/>
        <v>0.3</v>
      </c>
      <c r="U27" s="49">
        <f t="shared" si="2"/>
        <v>0.3</v>
      </c>
      <c r="V27" s="675">
        <f>Q28+Q32</f>
        <v>0</v>
      </c>
      <c r="W27" s="675">
        <f>R28+R32</f>
        <v>0</v>
      </c>
      <c r="X27" s="675">
        <f>S28+S32</f>
        <v>0</v>
      </c>
      <c r="Y27" s="675">
        <f>T28+T32</f>
        <v>0</v>
      </c>
      <c r="Z27" s="665" t="s">
        <v>1126</v>
      </c>
      <c r="AA27" s="665" t="s">
        <v>1126</v>
      </c>
      <c r="AB27" s="1551"/>
    </row>
    <row r="28" spans="1:28" ht="25.9" customHeight="1">
      <c r="A28" s="1545"/>
      <c r="B28" s="1547"/>
      <c r="C28" s="1548"/>
      <c r="D28" s="1503"/>
      <c r="E28" s="1505"/>
      <c r="F28" s="1410"/>
      <c r="G28" s="1537"/>
      <c r="H28" s="1509"/>
      <c r="I28" s="1493"/>
      <c r="J28" s="1515"/>
      <c r="K28" s="292">
        <v>0.3</v>
      </c>
      <c r="L28" s="69" t="s">
        <v>23</v>
      </c>
      <c r="M28" s="18">
        <v>0</v>
      </c>
      <c r="N28" s="18">
        <v>0</v>
      </c>
      <c r="O28" s="18">
        <v>0</v>
      </c>
      <c r="P28" s="33">
        <v>0</v>
      </c>
      <c r="Q28" s="58">
        <f t="shared" ref="Q28" si="25">+SUM(M28:M28)*K28</f>
        <v>0</v>
      </c>
      <c r="R28" s="58">
        <f t="shared" si="4"/>
        <v>0</v>
      </c>
      <c r="S28" s="58">
        <f t="shared" si="0"/>
        <v>0</v>
      </c>
      <c r="T28" s="58">
        <f t="shared" si="1"/>
        <v>0</v>
      </c>
      <c r="U28" s="59">
        <f t="shared" si="2"/>
        <v>0</v>
      </c>
      <c r="V28" s="671"/>
      <c r="W28" s="671"/>
      <c r="X28" s="671"/>
      <c r="Y28" s="671"/>
      <c r="Z28" s="665"/>
      <c r="AA28" s="665"/>
      <c r="AB28" s="1551"/>
    </row>
    <row r="29" spans="1:28" ht="25.15" customHeight="1">
      <c r="A29" s="1545"/>
      <c r="B29" s="1547"/>
      <c r="C29" s="1548"/>
      <c r="D29" s="1503"/>
      <c r="E29" s="1505"/>
      <c r="F29" s="1410"/>
      <c r="G29" s="1510" t="s">
        <v>949</v>
      </c>
      <c r="H29" s="1508" t="s">
        <v>951</v>
      </c>
      <c r="I29" s="1493"/>
      <c r="J29" s="1514" t="s">
        <v>946</v>
      </c>
      <c r="K29" s="292">
        <v>0.4</v>
      </c>
      <c r="L29" s="40" t="s">
        <v>22</v>
      </c>
      <c r="M29" s="496">
        <v>0</v>
      </c>
      <c r="N29" s="496">
        <v>0.5</v>
      </c>
      <c r="O29" s="496">
        <v>0.5</v>
      </c>
      <c r="P29" s="497">
        <v>1</v>
      </c>
      <c r="Q29" s="422">
        <f t="shared" si="3"/>
        <v>0</v>
      </c>
      <c r="R29" s="422">
        <f t="shared" ref="R29" si="26">+SUM(N29:N29)*K29</f>
        <v>0.2</v>
      </c>
      <c r="S29" s="422">
        <f t="shared" si="0"/>
        <v>0.2</v>
      </c>
      <c r="T29" s="422">
        <f t="shared" si="1"/>
        <v>0.4</v>
      </c>
      <c r="U29" s="498">
        <f t="shared" si="2"/>
        <v>0.4</v>
      </c>
      <c r="V29" s="671"/>
      <c r="W29" s="671"/>
      <c r="X29" s="671"/>
      <c r="Y29" s="671"/>
      <c r="Z29" s="665"/>
      <c r="AA29" s="665"/>
      <c r="AB29" s="1551"/>
    </row>
    <row r="30" spans="1:28" ht="27" customHeight="1">
      <c r="A30" s="1545"/>
      <c r="B30" s="1547"/>
      <c r="C30" s="1548"/>
      <c r="D30" s="1503"/>
      <c r="E30" s="1505"/>
      <c r="F30" s="1410"/>
      <c r="G30" s="1511"/>
      <c r="H30" s="1513"/>
      <c r="I30" s="1493"/>
      <c r="J30" s="1535"/>
      <c r="K30" s="292">
        <v>0.4</v>
      </c>
      <c r="L30" s="69" t="s">
        <v>23</v>
      </c>
      <c r="M30" s="18">
        <v>0</v>
      </c>
      <c r="N30" s="18">
        <v>0</v>
      </c>
      <c r="O30" s="18">
        <v>0</v>
      </c>
      <c r="P30" s="33">
        <v>0</v>
      </c>
      <c r="Q30" s="58">
        <f t="shared" ref="Q30" si="27">+SUM(M30:M30)*K30</f>
        <v>0</v>
      </c>
      <c r="R30" s="58">
        <f t="shared" ref="R30" si="28">+SUM(N30:N30)*K30</f>
        <v>0</v>
      </c>
      <c r="S30" s="58">
        <f t="shared" ref="S30" si="29">+SUM(O30:O30)*K30</f>
        <v>0</v>
      </c>
      <c r="T30" s="58">
        <f t="shared" ref="T30" si="30">+SUM(P30:P30)*K30</f>
        <v>0</v>
      </c>
      <c r="U30" s="59">
        <f t="shared" ref="U30" si="31">+MAX(Q30:T30)</f>
        <v>0</v>
      </c>
      <c r="V30" s="671"/>
      <c r="W30" s="671"/>
      <c r="X30" s="671"/>
      <c r="Y30" s="671"/>
      <c r="Z30" s="665"/>
      <c r="AA30" s="665"/>
      <c r="AB30" s="1551"/>
    </row>
    <row r="31" spans="1:28" ht="26.45" customHeight="1">
      <c r="A31" s="1545"/>
      <c r="B31" s="1547"/>
      <c r="C31" s="1548"/>
      <c r="D31" s="1503"/>
      <c r="E31" s="1505"/>
      <c r="F31" s="1410"/>
      <c r="G31" s="1511"/>
      <c r="H31" s="1513"/>
      <c r="I31" s="1493"/>
      <c r="J31" s="1514" t="s">
        <v>947</v>
      </c>
      <c r="K31" s="291">
        <v>0.3</v>
      </c>
      <c r="L31" s="40" t="s">
        <v>22</v>
      </c>
      <c r="M31" s="98">
        <v>0</v>
      </c>
      <c r="N31" s="98">
        <v>0</v>
      </c>
      <c r="O31" s="98">
        <v>0.3</v>
      </c>
      <c r="P31" s="99">
        <v>1</v>
      </c>
      <c r="Q31" s="6">
        <f t="shared" si="3"/>
        <v>0</v>
      </c>
      <c r="R31" s="6">
        <f t="shared" si="4"/>
        <v>0</v>
      </c>
      <c r="S31" s="6">
        <f t="shared" si="0"/>
        <v>0.09</v>
      </c>
      <c r="T31" s="6">
        <f t="shared" si="1"/>
        <v>0.3</v>
      </c>
      <c r="U31" s="49">
        <f t="shared" si="2"/>
        <v>0.3</v>
      </c>
      <c r="V31" s="671"/>
      <c r="W31" s="671"/>
      <c r="X31" s="671"/>
      <c r="Y31" s="671"/>
      <c r="Z31" s="665"/>
      <c r="AA31" s="665"/>
      <c r="AB31" s="1551"/>
    </row>
    <row r="32" spans="1:28" ht="24.6" customHeight="1">
      <c r="A32" s="1545"/>
      <c r="B32" s="1547"/>
      <c r="C32" s="1548"/>
      <c r="D32" s="1503"/>
      <c r="E32" s="1505"/>
      <c r="F32" s="1410"/>
      <c r="G32" s="1512"/>
      <c r="H32" s="1509"/>
      <c r="I32" s="1493"/>
      <c r="J32" s="1515"/>
      <c r="K32" s="292">
        <v>0.3</v>
      </c>
      <c r="L32" s="69" t="s">
        <v>23</v>
      </c>
      <c r="M32" s="18">
        <v>0</v>
      </c>
      <c r="N32" s="18">
        <v>0</v>
      </c>
      <c r="O32" s="18">
        <v>0</v>
      </c>
      <c r="P32" s="33">
        <v>0</v>
      </c>
      <c r="Q32" s="58">
        <f t="shared" ref="Q32" si="32">+SUM(M32:M32)*K32</f>
        <v>0</v>
      </c>
      <c r="R32" s="58">
        <f>+SUM(N32:N32)*K32</f>
        <v>0</v>
      </c>
      <c r="S32" s="58">
        <f t="shared" si="0"/>
        <v>0</v>
      </c>
      <c r="T32" s="58">
        <f t="shared" si="1"/>
        <v>0</v>
      </c>
      <c r="U32" s="59">
        <f t="shared" si="2"/>
        <v>0</v>
      </c>
      <c r="V32" s="672"/>
      <c r="W32" s="672"/>
      <c r="X32" s="672"/>
      <c r="Y32" s="672"/>
      <c r="Z32" s="665"/>
      <c r="AA32" s="665"/>
      <c r="AB32" s="1551"/>
    </row>
    <row r="33" spans="1:28" ht="32.25" customHeight="1">
      <c r="A33" s="1545"/>
      <c r="B33" s="1547"/>
      <c r="C33" s="1398" t="s">
        <v>86</v>
      </c>
      <c r="D33" s="1408" t="s">
        <v>87</v>
      </c>
      <c r="E33" s="1414" t="s">
        <v>740</v>
      </c>
      <c r="F33" s="1420">
        <v>108</v>
      </c>
      <c r="G33" s="1494" t="s">
        <v>1127</v>
      </c>
      <c r="H33" s="1495" t="s">
        <v>734</v>
      </c>
      <c r="I33" s="1493">
        <v>0</v>
      </c>
      <c r="J33" s="1391" t="s">
        <v>738</v>
      </c>
      <c r="K33" s="297">
        <v>0.2</v>
      </c>
      <c r="L33" s="418" t="s">
        <v>22</v>
      </c>
      <c r="M33" s="422">
        <v>0.1</v>
      </c>
      <c r="N33" s="422">
        <v>0.5</v>
      </c>
      <c r="O33" s="422">
        <v>0.7</v>
      </c>
      <c r="P33" s="422">
        <v>1</v>
      </c>
      <c r="Q33" s="335">
        <f t="shared" si="3"/>
        <v>2.0000000000000004E-2</v>
      </c>
      <c r="R33" s="6">
        <f t="shared" si="4"/>
        <v>0.1</v>
      </c>
      <c r="S33" s="6">
        <f t="shared" si="0"/>
        <v>0.13999999999999999</v>
      </c>
      <c r="T33" s="6">
        <f t="shared" si="1"/>
        <v>0.2</v>
      </c>
      <c r="U33" s="49">
        <f t="shared" si="2"/>
        <v>0.2</v>
      </c>
      <c r="V33" s="675">
        <f>Q34+Q36+Q38+Q40</f>
        <v>0</v>
      </c>
      <c r="W33" s="675">
        <f>R34+R36+R38+R40</f>
        <v>0</v>
      </c>
      <c r="X33" s="675">
        <f>S34+S36+S38+S40</f>
        <v>0</v>
      </c>
      <c r="Y33" s="675">
        <f>T34+T36+T38+T40</f>
        <v>0</v>
      </c>
      <c r="Z33" s="295"/>
      <c r="AA33" s="296"/>
      <c r="AB33" s="1551"/>
    </row>
    <row r="34" spans="1:28" ht="22.15" customHeight="1">
      <c r="A34" s="1545"/>
      <c r="B34" s="1547"/>
      <c r="C34" s="1398"/>
      <c r="D34" s="1408"/>
      <c r="E34" s="1491"/>
      <c r="F34" s="1420"/>
      <c r="G34" s="1438"/>
      <c r="H34" s="1496"/>
      <c r="I34" s="1493"/>
      <c r="J34" s="1391"/>
      <c r="K34" s="298">
        <v>0.2</v>
      </c>
      <c r="L34" s="419" t="s">
        <v>23</v>
      </c>
      <c r="M34" s="58">
        <v>0</v>
      </c>
      <c r="N34" s="58">
        <v>0</v>
      </c>
      <c r="O34" s="58">
        <v>0</v>
      </c>
      <c r="P34" s="58">
        <v>0</v>
      </c>
      <c r="Q34" s="58">
        <f t="shared" si="3"/>
        <v>0</v>
      </c>
      <c r="R34" s="58">
        <f t="shared" si="4"/>
        <v>0</v>
      </c>
      <c r="S34" s="58">
        <f t="shared" si="0"/>
        <v>0</v>
      </c>
      <c r="T34" s="58">
        <f t="shared" si="1"/>
        <v>0</v>
      </c>
      <c r="U34" s="59">
        <f t="shared" si="2"/>
        <v>0</v>
      </c>
      <c r="V34" s="671"/>
      <c r="W34" s="671"/>
      <c r="X34" s="671"/>
      <c r="Y34" s="671"/>
      <c r="Z34" s="295"/>
      <c r="AA34" s="296"/>
      <c r="AB34" s="1551"/>
    </row>
    <row r="35" spans="1:28" ht="32.25" customHeight="1">
      <c r="A35" s="1545"/>
      <c r="B35" s="1547"/>
      <c r="C35" s="1398"/>
      <c r="D35" s="1408"/>
      <c r="E35" s="1491"/>
      <c r="F35" s="1420"/>
      <c r="G35" s="1438"/>
      <c r="H35" s="1496"/>
      <c r="I35" s="1493"/>
      <c r="J35" s="1391" t="s">
        <v>736</v>
      </c>
      <c r="K35" s="297">
        <v>0.2</v>
      </c>
      <c r="L35" s="418" t="s">
        <v>22</v>
      </c>
      <c r="M35" s="422">
        <v>0.2</v>
      </c>
      <c r="N35" s="422">
        <v>0.3</v>
      </c>
      <c r="O35" s="422">
        <v>0.5</v>
      </c>
      <c r="P35" s="422">
        <v>1</v>
      </c>
      <c r="Q35" s="6">
        <f t="shared" si="3"/>
        <v>4.0000000000000008E-2</v>
      </c>
      <c r="R35" s="6">
        <f t="shared" si="4"/>
        <v>0.06</v>
      </c>
      <c r="S35" s="6">
        <f t="shared" si="0"/>
        <v>0.1</v>
      </c>
      <c r="T35" s="6">
        <f t="shared" si="1"/>
        <v>0.2</v>
      </c>
      <c r="U35" s="49">
        <f t="shared" si="2"/>
        <v>0.2</v>
      </c>
      <c r="V35" s="671"/>
      <c r="W35" s="671"/>
      <c r="X35" s="671"/>
      <c r="Y35" s="671"/>
      <c r="Z35" s="295"/>
      <c r="AA35" s="296"/>
      <c r="AB35" s="1551"/>
    </row>
    <row r="36" spans="1:28" ht="32.25" customHeight="1">
      <c r="A36" s="1545"/>
      <c r="B36" s="1547"/>
      <c r="C36" s="1398"/>
      <c r="D36" s="1408"/>
      <c r="E36" s="1491"/>
      <c r="F36" s="1420"/>
      <c r="G36" s="1438"/>
      <c r="H36" s="1496"/>
      <c r="I36" s="1493"/>
      <c r="J36" s="1391"/>
      <c r="K36" s="298">
        <v>0.2</v>
      </c>
      <c r="L36" s="419" t="s">
        <v>23</v>
      </c>
      <c r="M36" s="58">
        <v>0</v>
      </c>
      <c r="N36" s="58">
        <v>0</v>
      </c>
      <c r="O36" s="58">
        <v>0</v>
      </c>
      <c r="P36" s="58">
        <v>0</v>
      </c>
      <c r="Q36" s="58">
        <f t="shared" si="3"/>
        <v>0</v>
      </c>
      <c r="R36" s="58">
        <f t="shared" si="4"/>
        <v>0</v>
      </c>
      <c r="S36" s="58">
        <f t="shared" si="0"/>
        <v>0</v>
      </c>
      <c r="T36" s="58">
        <f t="shared" si="1"/>
        <v>0</v>
      </c>
      <c r="U36" s="59">
        <f t="shared" si="2"/>
        <v>0</v>
      </c>
      <c r="V36" s="671"/>
      <c r="W36" s="671"/>
      <c r="X36" s="671"/>
      <c r="Y36" s="671"/>
      <c r="Z36" s="295"/>
      <c r="AA36" s="296"/>
      <c r="AB36" s="1551"/>
    </row>
    <row r="37" spans="1:28" ht="32.25" customHeight="1">
      <c r="A37" s="1545"/>
      <c r="B37" s="1547"/>
      <c r="C37" s="1398"/>
      <c r="D37" s="1408"/>
      <c r="E37" s="1491"/>
      <c r="F37" s="1420"/>
      <c r="G37" s="1438"/>
      <c r="H37" s="1496"/>
      <c r="I37" s="1493"/>
      <c r="J37" s="1465" t="s">
        <v>739</v>
      </c>
      <c r="K37" s="291">
        <v>0.3</v>
      </c>
      <c r="L37" s="418" t="s">
        <v>22</v>
      </c>
      <c r="M37" s="422">
        <v>0.2</v>
      </c>
      <c r="N37" s="422">
        <v>0.5</v>
      </c>
      <c r="O37" s="422">
        <v>0.7</v>
      </c>
      <c r="P37" s="422">
        <v>1</v>
      </c>
      <c r="Q37" s="335">
        <f>+SUM(M37:M37)*K37</f>
        <v>0.06</v>
      </c>
      <c r="R37" s="6">
        <f>+SUM(N37:N37)*K37</f>
        <v>0.15</v>
      </c>
      <c r="S37" s="6">
        <f t="shared" si="0"/>
        <v>0.21</v>
      </c>
      <c r="T37" s="6">
        <f t="shared" si="1"/>
        <v>0.3</v>
      </c>
      <c r="U37" s="49">
        <f t="shared" si="2"/>
        <v>0.3</v>
      </c>
      <c r="V37" s="671"/>
      <c r="W37" s="671"/>
      <c r="X37" s="671"/>
      <c r="Y37" s="671"/>
      <c r="Z37" s="295"/>
      <c r="AA37" s="296"/>
      <c r="AB37" s="1551"/>
    </row>
    <row r="38" spans="1:28" ht="51" customHeight="1">
      <c r="A38" s="1545"/>
      <c r="B38" s="1547"/>
      <c r="C38" s="1398"/>
      <c r="D38" s="1408"/>
      <c r="E38" s="1491"/>
      <c r="F38" s="1420"/>
      <c r="G38" s="1439"/>
      <c r="H38" s="1497"/>
      <c r="I38" s="1493"/>
      <c r="J38" s="1466"/>
      <c r="K38" s="298">
        <v>0.3</v>
      </c>
      <c r="L38" s="419" t="s">
        <v>23</v>
      </c>
      <c r="M38" s="58">
        <v>0</v>
      </c>
      <c r="N38" s="58">
        <v>0</v>
      </c>
      <c r="O38" s="58">
        <v>0</v>
      </c>
      <c r="P38" s="58">
        <v>0</v>
      </c>
      <c r="Q38" s="58">
        <f>+SUM(M38:M38)*K38</f>
        <v>0</v>
      </c>
      <c r="R38" s="58">
        <f>+SUM(N38:N38)*K38</f>
        <v>0</v>
      </c>
      <c r="S38" s="58">
        <f t="shared" si="0"/>
        <v>0</v>
      </c>
      <c r="T38" s="58">
        <f t="shared" si="1"/>
        <v>0</v>
      </c>
      <c r="U38" s="59">
        <f t="shared" si="2"/>
        <v>0</v>
      </c>
      <c r="V38" s="671"/>
      <c r="W38" s="671"/>
      <c r="X38" s="671"/>
      <c r="Y38" s="671"/>
      <c r="Z38" s="295"/>
      <c r="AA38" s="296"/>
      <c r="AB38" s="1551"/>
    </row>
    <row r="39" spans="1:28" ht="32.25" customHeight="1">
      <c r="A39" s="1545"/>
      <c r="B39" s="1547"/>
      <c r="C39" s="1398"/>
      <c r="D39" s="1408"/>
      <c r="E39" s="1491"/>
      <c r="F39" s="1420"/>
      <c r="G39" s="1498" t="s">
        <v>735</v>
      </c>
      <c r="H39" s="1492" t="s">
        <v>950</v>
      </c>
      <c r="I39" s="1493"/>
      <c r="J39" s="1465" t="s">
        <v>737</v>
      </c>
      <c r="K39" s="291">
        <v>0.3</v>
      </c>
      <c r="L39" s="418" t="s">
        <v>22</v>
      </c>
      <c r="M39" s="420">
        <v>0.1</v>
      </c>
      <c r="N39" s="420">
        <v>0.3</v>
      </c>
      <c r="O39" s="420">
        <v>0.5</v>
      </c>
      <c r="P39" s="421">
        <v>1</v>
      </c>
      <c r="Q39" s="6">
        <f t="shared" si="3"/>
        <v>0.03</v>
      </c>
      <c r="R39" s="6">
        <f t="shared" si="4"/>
        <v>0.09</v>
      </c>
      <c r="S39" s="6">
        <f t="shared" si="0"/>
        <v>0.15</v>
      </c>
      <c r="T39" s="6">
        <f t="shared" si="1"/>
        <v>0.3</v>
      </c>
      <c r="U39" s="49">
        <f t="shared" si="2"/>
        <v>0.3</v>
      </c>
      <c r="V39" s="671"/>
      <c r="W39" s="671"/>
      <c r="X39" s="671"/>
      <c r="Y39" s="671"/>
      <c r="Z39" s="295"/>
      <c r="AA39" s="296"/>
      <c r="AB39" s="1551"/>
    </row>
    <row r="40" spans="1:28" ht="45.75" customHeight="1">
      <c r="A40" s="1545"/>
      <c r="B40" s="1547"/>
      <c r="C40" s="1398"/>
      <c r="D40" s="1408"/>
      <c r="E40" s="1415"/>
      <c r="F40" s="1420"/>
      <c r="G40" s="1499"/>
      <c r="H40" s="1492"/>
      <c r="I40" s="1493"/>
      <c r="J40" s="1467"/>
      <c r="K40" s="298">
        <v>0.3</v>
      </c>
      <c r="L40" s="419" t="s">
        <v>23</v>
      </c>
      <c r="M40" s="58">
        <v>0</v>
      </c>
      <c r="N40" s="58">
        <v>0</v>
      </c>
      <c r="O40" s="58">
        <v>0</v>
      </c>
      <c r="P40" s="58">
        <v>0</v>
      </c>
      <c r="Q40" s="58">
        <f t="shared" si="3"/>
        <v>0</v>
      </c>
      <c r="R40" s="58">
        <f t="shared" si="4"/>
        <v>0</v>
      </c>
      <c r="S40" s="58">
        <f t="shared" si="0"/>
        <v>0</v>
      </c>
      <c r="T40" s="58">
        <f t="shared" si="1"/>
        <v>0</v>
      </c>
      <c r="U40" s="59">
        <f t="shared" si="2"/>
        <v>0</v>
      </c>
      <c r="V40" s="672"/>
      <c r="W40" s="672"/>
      <c r="X40" s="672"/>
      <c r="Y40" s="672"/>
      <c r="Z40" s="295"/>
      <c r="AA40" s="296"/>
      <c r="AB40" s="1551"/>
    </row>
    <row r="41" spans="1:28" ht="45.75" customHeight="1">
      <c r="A41" s="1545"/>
      <c r="B41" s="1547"/>
      <c r="C41" s="1476" t="s">
        <v>88</v>
      </c>
      <c r="D41" s="1476" t="s">
        <v>89</v>
      </c>
      <c r="E41" s="1479" t="s">
        <v>998</v>
      </c>
      <c r="F41" s="1482">
        <v>109</v>
      </c>
      <c r="G41" s="1485" t="s">
        <v>349</v>
      </c>
      <c r="H41" s="1488" t="s">
        <v>612</v>
      </c>
      <c r="I41" s="1473">
        <f>+MAX(V41:Y48)</f>
        <v>0</v>
      </c>
      <c r="J41" s="1461" t="s">
        <v>613</v>
      </c>
      <c r="K41" s="291">
        <v>0.2</v>
      </c>
      <c r="L41" s="40" t="s">
        <v>22</v>
      </c>
      <c r="M41" s="100">
        <v>1</v>
      </c>
      <c r="N41" s="100">
        <v>1</v>
      </c>
      <c r="O41" s="100">
        <v>1</v>
      </c>
      <c r="P41" s="100">
        <v>1</v>
      </c>
      <c r="Q41" s="6">
        <f t="shared" si="3"/>
        <v>0.2</v>
      </c>
      <c r="R41" s="6">
        <f t="shared" si="4"/>
        <v>0.2</v>
      </c>
      <c r="S41" s="6">
        <f t="shared" si="0"/>
        <v>0.2</v>
      </c>
      <c r="T41" s="6">
        <f t="shared" si="1"/>
        <v>0.2</v>
      </c>
      <c r="U41" s="53">
        <f t="shared" si="2"/>
        <v>0.2</v>
      </c>
      <c r="V41" s="675">
        <f>Q42+Q46+Q48</f>
        <v>0</v>
      </c>
      <c r="W41" s="675">
        <f>R42+R46+R48</f>
        <v>0</v>
      </c>
      <c r="X41" s="675">
        <f>S42+S46+S48</f>
        <v>0</v>
      </c>
      <c r="Y41" s="675">
        <f>T42+T46+T48</f>
        <v>0</v>
      </c>
      <c r="Z41" s="664" t="s">
        <v>350</v>
      </c>
      <c r="AA41" s="296"/>
      <c r="AB41" s="1551"/>
    </row>
    <row r="42" spans="1:28" ht="47.45" customHeight="1">
      <c r="A42" s="1545"/>
      <c r="B42" s="1547"/>
      <c r="C42" s="1477"/>
      <c r="D42" s="1477"/>
      <c r="E42" s="1480"/>
      <c r="F42" s="1483"/>
      <c r="G42" s="1486"/>
      <c r="H42" s="1489"/>
      <c r="I42" s="1474"/>
      <c r="J42" s="1462"/>
      <c r="K42" s="299">
        <v>0.2</v>
      </c>
      <c r="L42" s="69" t="s">
        <v>23</v>
      </c>
      <c r="M42" s="11">
        <v>0</v>
      </c>
      <c r="N42" s="11">
        <v>0</v>
      </c>
      <c r="O42" s="11">
        <v>0</v>
      </c>
      <c r="P42" s="11">
        <v>0</v>
      </c>
      <c r="Q42" s="58">
        <f t="shared" si="3"/>
        <v>0</v>
      </c>
      <c r="R42" s="58">
        <f t="shared" si="4"/>
        <v>0</v>
      </c>
      <c r="S42" s="58">
        <f t="shared" si="0"/>
        <v>0</v>
      </c>
      <c r="T42" s="58">
        <f t="shared" si="1"/>
        <v>0</v>
      </c>
      <c r="U42" s="60">
        <f t="shared" si="2"/>
        <v>0</v>
      </c>
      <c r="V42" s="671"/>
      <c r="W42" s="671"/>
      <c r="X42" s="671"/>
      <c r="Y42" s="671"/>
      <c r="Z42" s="666"/>
      <c r="AA42" s="296"/>
      <c r="AB42" s="1551"/>
    </row>
    <row r="43" spans="1:28" ht="33" customHeight="1">
      <c r="A43" s="1545"/>
      <c r="B43" s="1547"/>
      <c r="C43" s="1477"/>
      <c r="D43" s="1477"/>
      <c r="E43" s="1480"/>
      <c r="F43" s="1483"/>
      <c r="G43" s="1486"/>
      <c r="H43" s="1489"/>
      <c r="I43" s="1474"/>
      <c r="J43" s="1461" t="s">
        <v>614</v>
      </c>
      <c r="K43" s="400">
        <v>0.3</v>
      </c>
      <c r="L43" s="271" t="s">
        <v>22</v>
      </c>
      <c r="M43" s="100">
        <v>0.25</v>
      </c>
      <c r="N43" s="100">
        <v>0.5</v>
      </c>
      <c r="O43" s="100">
        <v>0.75</v>
      </c>
      <c r="P43" s="100">
        <v>1</v>
      </c>
      <c r="Q43" s="6">
        <f>+SUM(M43:M43)*K43</f>
        <v>7.4999999999999997E-2</v>
      </c>
      <c r="R43" s="6">
        <f>+SUM(N43:N43)*K43</f>
        <v>0.15</v>
      </c>
      <c r="S43" s="6">
        <f>+SUM(O43:O43)*K43</f>
        <v>0.22499999999999998</v>
      </c>
      <c r="T43" s="6">
        <f>+SUM(P43:P43)*K43</f>
        <v>0.3</v>
      </c>
      <c r="U43" s="49">
        <f>+MAX(Q43:T43)</f>
        <v>0.3</v>
      </c>
      <c r="V43" s="671"/>
      <c r="W43" s="671"/>
      <c r="X43" s="671"/>
      <c r="Y43" s="671"/>
      <c r="Z43" s="342"/>
      <c r="AA43" s="296"/>
      <c r="AB43" s="1551"/>
    </row>
    <row r="44" spans="1:28" ht="33.6" customHeight="1">
      <c r="A44" s="1545"/>
      <c r="B44" s="1547"/>
      <c r="C44" s="1477"/>
      <c r="D44" s="1477"/>
      <c r="E44" s="1480"/>
      <c r="F44" s="1483"/>
      <c r="G44" s="1486"/>
      <c r="H44" s="1489"/>
      <c r="I44" s="1474"/>
      <c r="J44" s="1462"/>
      <c r="K44" s="399">
        <v>0.3</v>
      </c>
      <c r="L44" s="69" t="s">
        <v>23</v>
      </c>
      <c r="M44" s="11">
        <v>0</v>
      </c>
      <c r="N44" s="11">
        <v>0</v>
      </c>
      <c r="O44" s="11">
        <v>0</v>
      </c>
      <c r="P44" s="11">
        <v>0</v>
      </c>
      <c r="Q44" s="58">
        <f t="shared" ref="Q44:Q48" si="33">+SUM(M44:M44)*K44</f>
        <v>0</v>
      </c>
      <c r="R44" s="58">
        <f t="shared" ref="R44" si="34">+SUM(N44:N44)*K44</f>
        <v>0</v>
      </c>
      <c r="S44" s="58">
        <f t="shared" ref="S44" si="35">+SUM(O44:O44)*K44</f>
        <v>0</v>
      </c>
      <c r="T44" s="58">
        <f t="shared" ref="T44" si="36">+SUM(P44:P44)*K44</f>
        <v>0</v>
      </c>
      <c r="U44" s="60"/>
      <c r="V44" s="671"/>
      <c r="W44" s="671"/>
      <c r="X44" s="671"/>
      <c r="Y44" s="671"/>
      <c r="Z44" s="342"/>
      <c r="AA44" s="296"/>
      <c r="AB44" s="1551"/>
    </row>
    <row r="45" spans="1:28" ht="45" customHeight="1">
      <c r="A45" s="1545"/>
      <c r="B45" s="1547"/>
      <c r="C45" s="1477"/>
      <c r="D45" s="1477"/>
      <c r="E45" s="1480"/>
      <c r="F45" s="1483"/>
      <c r="G45" s="1486"/>
      <c r="H45" s="1489"/>
      <c r="I45" s="1474"/>
      <c r="J45" s="1461" t="s">
        <v>615</v>
      </c>
      <c r="K45" s="291">
        <v>0.3</v>
      </c>
      <c r="L45" s="40" t="s">
        <v>22</v>
      </c>
      <c r="M45" s="100">
        <v>0.25</v>
      </c>
      <c r="N45" s="100">
        <v>0.5</v>
      </c>
      <c r="O45" s="100">
        <v>0.75</v>
      </c>
      <c r="P45" s="100">
        <v>1</v>
      </c>
      <c r="Q45" s="6">
        <f t="shared" si="33"/>
        <v>7.4999999999999997E-2</v>
      </c>
      <c r="R45" s="6">
        <f t="shared" ref="R45:R50" si="37">+SUM(N45:N45)*K45</f>
        <v>0.15</v>
      </c>
      <c r="S45" s="6">
        <f t="shared" si="0"/>
        <v>0.22499999999999998</v>
      </c>
      <c r="T45" s="6">
        <f t="shared" si="1"/>
        <v>0.3</v>
      </c>
      <c r="U45" s="53">
        <f t="shared" si="2"/>
        <v>0.3</v>
      </c>
      <c r="V45" s="671"/>
      <c r="W45" s="671"/>
      <c r="X45" s="671"/>
      <c r="Y45" s="671"/>
      <c r="Z45" s="1463" t="s">
        <v>351</v>
      </c>
      <c r="AA45" s="296"/>
      <c r="AB45" s="1551"/>
    </row>
    <row r="46" spans="1:28" ht="46.15" customHeight="1">
      <c r="A46" s="1545"/>
      <c r="B46" s="1547"/>
      <c r="C46" s="1477"/>
      <c r="D46" s="1477"/>
      <c r="E46" s="1480"/>
      <c r="F46" s="1483"/>
      <c r="G46" s="1486"/>
      <c r="H46" s="1489"/>
      <c r="I46" s="1474"/>
      <c r="J46" s="1462"/>
      <c r="K46" s="299">
        <v>0.3</v>
      </c>
      <c r="L46" s="69" t="s">
        <v>23</v>
      </c>
      <c r="M46" s="11">
        <v>0</v>
      </c>
      <c r="N46" s="11">
        <v>0</v>
      </c>
      <c r="O46" s="11">
        <v>0</v>
      </c>
      <c r="P46" s="11">
        <v>0</v>
      </c>
      <c r="Q46" s="58">
        <f t="shared" si="33"/>
        <v>0</v>
      </c>
      <c r="R46" s="58">
        <f t="shared" si="37"/>
        <v>0</v>
      </c>
      <c r="S46" s="58">
        <f t="shared" si="0"/>
        <v>0</v>
      </c>
      <c r="T46" s="58">
        <f t="shared" si="1"/>
        <v>0</v>
      </c>
      <c r="U46" s="60">
        <f t="shared" si="2"/>
        <v>0</v>
      </c>
      <c r="V46" s="671"/>
      <c r="W46" s="671"/>
      <c r="X46" s="671"/>
      <c r="Y46" s="671"/>
      <c r="Z46" s="1464"/>
      <c r="AA46" s="296"/>
      <c r="AB46" s="1551"/>
    </row>
    <row r="47" spans="1:28" ht="27" customHeight="1">
      <c r="A47" s="1545"/>
      <c r="B47" s="1547"/>
      <c r="C47" s="1477"/>
      <c r="D47" s="1477"/>
      <c r="E47" s="1480"/>
      <c r="F47" s="1483"/>
      <c r="G47" s="1486"/>
      <c r="H47" s="1489"/>
      <c r="I47" s="1474"/>
      <c r="J47" s="1461" t="s">
        <v>616</v>
      </c>
      <c r="K47" s="291">
        <v>0.2</v>
      </c>
      <c r="L47" s="40" t="s">
        <v>22</v>
      </c>
      <c r="M47" s="100">
        <v>0.25</v>
      </c>
      <c r="N47" s="100">
        <v>0.5</v>
      </c>
      <c r="O47" s="100">
        <v>0.75</v>
      </c>
      <c r="P47" s="100">
        <v>1</v>
      </c>
      <c r="Q47" s="6">
        <f t="shared" si="33"/>
        <v>0.05</v>
      </c>
      <c r="R47" s="6">
        <f t="shared" si="37"/>
        <v>0.1</v>
      </c>
      <c r="S47" s="6">
        <f t="shared" si="0"/>
        <v>0.15000000000000002</v>
      </c>
      <c r="T47" s="6">
        <f t="shared" si="1"/>
        <v>0.2</v>
      </c>
      <c r="U47" s="53">
        <f t="shared" si="2"/>
        <v>0.2</v>
      </c>
      <c r="V47" s="671"/>
      <c r="W47" s="671"/>
      <c r="X47" s="671"/>
      <c r="Y47" s="671"/>
      <c r="Z47" s="664" t="s">
        <v>352</v>
      </c>
      <c r="AA47" s="296"/>
      <c r="AB47" s="1551"/>
    </row>
    <row r="48" spans="1:28" ht="24.6" customHeight="1">
      <c r="A48" s="1545"/>
      <c r="B48" s="1547"/>
      <c r="C48" s="1478"/>
      <c r="D48" s="1478"/>
      <c r="E48" s="1481"/>
      <c r="F48" s="1484"/>
      <c r="G48" s="1487"/>
      <c r="H48" s="1490"/>
      <c r="I48" s="1475"/>
      <c r="J48" s="1462"/>
      <c r="K48" s="299">
        <v>0.5</v>
      </c>
      <c r="L48" s="69" t="s">
        <v>23</v>
      </c>
      <c r="M48" s="11">
        <v>0</v>
      </c>
      <c r="N48" s="11">
        <v>0</v>
      </c>
      <c r="O48" s="11">
        <v>0</v>
      </c>
      <c r="P48" s="11">
        <v>0</v>
      </c>
      <c r="Q48" s="58">
        <f t="shared" si="33"/>
        <v>0</v>
      </c>
      <c r="R48" s="58">
        <f t="shared" si="37"/>
        <v>0</v>
      </c>
      <c r="S48" s="58">
        <f t="shared" si="0"/>
        <v>0</v>
      </c>
      <c r="T48" s="58">
        <f t="shared" si="1"/>
        <v>0</v>
      </c>
      <c r="U48" s="60">
        <f t="shared" si="2"/>
        <v>0</v>
      </c>
      <c r="V48" s="672"/>
      <c r="W48" s="672"/>
      <c r="X48" s="672"/>
      <c r="Y48" s="672"/>
      <c r="Z48" s="666"/>
      <c r="AA48" s="296"/>
      <c r="AB48" s="1551"/>
    </row>
    <row r="49" spans="1:28" ht="32.25" customHeight="1">
      <c r="A49" s="1545"/>
      <c r="B49" s="1547"/>
      <c r="C49" s="1468" t="s">
        <v>90</v>
      </c>
      <c r="D49" s="1408" t="s">
        <v>91</v>
      </c>
      <c r="E49" s="1470" t="s">
        <v>741</v>
      </c>
      <c r="F49" s="1471">
        <v>110</v>
      </c>
      <c r="G49" s="1472" t="s">
        <v>748</v>
      </c>
      <c r="H49" s="1472" t="s">
        <v>742</v>
      </c>
      <c r="I49" s="1493">
        <v>0</v>
      </c>
      <c r="J49" s="1456" t="s">
        <v>743</v>
      </c>
      <c r="K49" s="426">
        <v>0.25</v>
      </c>
      <c r="L49" s="424" t="s">
        <v>22</v>
      </c>
      <c r="M49" s="39">
        <v>0.05</v>
      </c>
      <c r="N49" s="39">
        <v>0.35</v>
      </c>
      <c r="O49" s="39">
        <v>0.65</v>
      </c>
      <c r="P49" s="38">
        <v>1</v>
      </c>
      <c r="Q49" s="6">
        <f t="shared" si="3"/>
        <v>1.2500000000000001E-2</v>
      </c>
      <c r="R49" s="50">
        <f t="shared" si="37"/>
        <v>8.7499999999999994E-2</v>
      </c>
      <c r="S49" s="50">
        <f t="shared" si="0"/>
        <v>0.16250000000000001</v>
      </c>
      <c r="T49" s="50">
        <f t="shared" si="1"/>
        <v>0.25</v>
      </c>
      <c r="U49" s="49">
        <f t="shared" si="2"/>
        <v>0.25</v>
      </c>
      <c r="V49" s="675">
        <f>+Q50+Q52+Q54</f>
        <v>0</v>
      </c>
      <c r="W49" s="675">
        <f>+R50+R52+R54</f>
        <v>0</v>
      </c>
      <c r="X49" s="675">
        <f>+S50+S52+S54</f>
        <v>0</v>
      </c>
      <c r="Y49" s="675">
        <f>+T50+T52+T54</f>
        <v>0</v>
      </c>
      <c r="Z49" s="295"/>
      <c r="AA49" s="296"/>
      <c r="AB49" s="1551"/>
    </row>
    <row r="50" spans="1:28" ht="32.25" customHeight="1">
      <c r="A50" s="1545"/>
      <c r="B50" s="1547"/>
      <c r="C50" s="1469"/>
      <c r="D50" s="1408"/>
      <c r="E50" s="1470"/>
      <c r="F50" s="1471"/>
      <c r="G50" s="1472"/>
      <c r="H50" s="1472"/>
      <c r="I50" s="1500"/>
      <c r="J50" s="1456"/>
      <c r="K50" s="427"/>
      <c r="L50" s="90" t="s">
        <v>23</v>
      </c>
      <c r="M50" s="91">
        <v>0</v>
      </c>
      <c r="N50" s="91">
        <v>0</v>
      </c>
      <c r="O50" s="91">
        <v>0</v>
      </c>
      <c r="P50" s="425">
        <v>0</v>
      </c>
      <c r="Q50" s="58">
        <f t="shared" si="3"/>
        <v>0</v>
      </c>
      <c r="R50" s="58">
        <f t="shared" si="37"/>
        <v>0</v>
      </c>
      <c r="S50" s="58">
        <f t="shared" si="0"/>
        <v>0</v>
      </c>
      <c r="T50" s="58">
        <f t="shared" si="1"/>
        <v>0</v>
      </c>
      <c r="U50" s="60">
        <f t="shared" si="2"/>
        <v>0</v>
      </c>
      <c r="V50" s="671"/>
      <c r="W50" s="671"/>
      <c r="X50" s="671"/>
      <c r="Y50" s="671"/>
      <c r="Z50" s="295"/>
      <c r="AA50" s="296"/>
      <c r="AB50" s="1551"/>
    </row>
    <row r="51" spans="1:28" ht="32.25" customHeight="1">
      <c r="A51" s="1545"/>
      <c r="B51" s="1547"/>
      <c r="C51" s="1469"/>
      <c r="D51" s="1408"/>
      <c r="E51" s="1470"/>
      <c r="F51" s="1471"/>
      <c r="G51" s="1472"/>
      <c r="H51" s="1472" t="s">
        <v>744</v>
      </c>
      <c r="I51" s="1500"/>
      <c r="J51" s="1456" t="s">
        <v>745</v>
      </c>
      <c r="K51" s="426">
        <v>0.5</v>
      </c>
      <c r="L51" s="424" t="s">
        <v>22</v>
      </c>
      <c r="M51" s="39">
        <v>0.05</v>
      </c>
      <c r="N51" s="39">
        <v>0.35</v>
      </c>
      <c r="O51" s="39">
        <v>0.65</v>
      </c>
      <c r="P51" s="39">
        <v>1</v>
      </c>
      <c r="Q51" s="6">
        <f t="shared" si="3"/>
        <v>2.5000000000000001E-2</v>
      </c>
      <c r="R51" s="50">
        <f t="shared" si="4"/>
        <v>0.17499999999999999</v>
      </c>
      <c r="S51" s="50">
        <f t="shared" si="0"/>
        <v>0.32500000000000001</v>
      </c>
      <c r="T51" s="50">
        <f t="shared" si="1"/>
        <v>0.5</v>
      </c>
      <c r="U51" s="49">
        <f t="shared" si="2"/>
        <v>0.5</v>
      </c>
      <c r="V51" s="671"/>
      <c r="W51" s="671"/>
      <c r="X51" s="671"/>
      <c r="Y51" s="671"/>
      <c r="Z51" s="295"/>
      <c r="AA51" s="296"/>
      <c r="AB51" s="1551"/>
    </row>
    <row r="52" spans="1:28" ht="32.25" customHeight="1">
      <c r="A52" s="1545"/>
      <c r="B52" s="1547"/>
      <c r="C52" s="1469"/>
      <c r="D52" s="1408"/>
      <c r="E52" s="1470"/>
      <c r="F52" s="1471"/>
      <c r="G52" s="1472"/>
      <c r="H52" s="1472"/>
      <c r="I52" s="1500"/>
      <c r="J52" s="1456"/>
      <c r="K52" s="427"/>
      <c r="L52" s="90" t="s">
        <v>23</v>
      </c>
      <c r="M52" s="91">
        <v>0</v>
      </c>
      <c r="N52" s="91">
        <v>0</v>
      </c>
      <c r="O52" s="91">
        <v>0</v>
      </c>
      <c r="P52" s="425">
        <v>0</v>
      </c>
      <c r="Q52" s="58">
        <f t="shared" si="3"/>
        <v>0</v>
      </c>
      <c r="R52" s="58">
        <f t="shared" si="4"/>
        <v>0</v>
      </c>
      <c r="S52" s="58">
        <f t="shared" si="0"/>
        <v>0</v>
      </c>
      <c r="T52" s="58">
        <f t="shared" si="1"/>
        <v>0</v>
      </c>
      <c r="U52" s="60">
        <f t="shared" si="2"/>
        <v>0</v>
      </c>
      <c r="V52" s="671"/>
      <c r="W52" s="671"/>
      <c r="X52" s="671"/>
      <c r="Y52" s="671"/>
      <c r="Z52" s="295"/>
      <c r="AA52" s="296"/>
      <c r="AB52" s="1551"/>
    </row>
    <row r="53" spans="1:28" ht="32.25" customHeight="1">
      <c r="A53" s="1545"/>
      <c r="B53" s="1547"/>
      <c r="C53" s="1469"/>
      <c r="D53" s="1408"/>
      <c r="E53" s="1470"/>
      <c r="F53" s="1471"/>
      <c r="G53" s="1472"/>
      <c r="H53" s="1472" t="s">
        <v>746</v>
      </c>
      <c r="I53" s="1500"/>
      <c r="J53" s="1456" t="s">
        <v>747</v>
      </c>
      <c r="K53" s="426">
        <v>0.25</v>
      </c>
      <c r="L53" s="424" t="s">
        <v>22</v>
      </c>
      <c r="M53" s="39">
        <v>0.05</v>
      </c>
      <c r="N53" s="39">
        <v>0.25</v>
      </c>
      <c r="O53" s="39">
        <v>0.5</v>
      </c>
      <c r="P53" s="39">
        <v>1</v>
      </c>
      <c r="Q53" s="6">
        <f t="shared" si="3"/>
        <v>1.2500000000000001E-2</v>
      </c>
      <c r="R53" s="6">
        <f t="shared" si="4"/>
        <v>6.25E-2</v>
      </c>
      <c r="S53" s="6">
        <f t="shared" si="0"/>
        <v>0.125</v>
      </c>
      <c r="T53" s="6">
        <f t="shared" si="1"/>
        <v>0.25</v>
      </c>
      <c r="U53" s="53">
        <f t="shared" si="2"/>
        <v>0.25</v>
      </c>
      <c r="V53" s="671"/>
      <c r="W53" s="671"/>
      <c r="X53" s="671"/>
      <c r="Y53" s="671"/>
      <c r="Z53" s="295"/>
      <c r="AA53" s="296"/>
      <c r="AB53" s="1551"/>
    </row>
    <row r="54" spans="1:28" ht="46.15" customHeight="1">
      <c r="A54" s="1545"/>
      <c r="B54" s="1547"/>
      <c r="C54" s="1469"/>
      <c r="D54" s="1408"/>
      <c r="E54" s="1470"/>
      <c r="F54" s="1471"/>
      <c r="G54" s="1472"/>
      <c r="H54" s="1472"/>
      <c r="I54" s="1500"/>
      <c r="J54" s="1456"/>
      <c r="K54" s="427"/>
      <c r="L54" s="90" t="s">
        <v>23</v>
      </c>
      <c r="M54" s="91">
        <v>0</v>
      </c>
      <c r="N54" s="91">
        <v>0</v>
      </c>
      <c r="O54" s="91">
        <v>0</v>
      </c>
      <c r="P54" s="425">
        <v>0</v>
      </c>
      <c r="Q54" s="58">
        <f t="shared" si="3"/>
        <v>0</v>
      </c>
      <c r="R54" s="58">
        <f t="shared" si="4"/>
        <v>0</v>
      </c>
      <c r="S54" s="58">
        <f t="shared" si="0"/>
        <v>0</v>
      </c>
      <c r="T54" s="58">
        <f t="shared" si="1"/>
        <v>0</v>
      </c>
      <c r="U54" s="60">
        <f t="shared" si="2"/>
        <v>0</v>
      </c>
      <c r="V54" s="672"/>
      <c r="W54" s="672"/>
      <c r="X54" s="672"/>
      <c r="Y54" s="672"/>
      <c r="Z54" s="295"/>
      <c r="AA54" s="296"/>
      <c r="AB54" s="1551"/>
    </row>
    <row r="55" spans="1:28" ht="24.6" customHeight="1">
      <c r="A55" s="1545"/>
      <c r="B55" s="1547"/>
      <c r="C55" s="1469"/>
      <c r="D55" s="1501" t="s">
        <v>92</v>
      </c>
      <c r="E55" s="1502" t="s">
        <v>93</v>
      </c>
      <c r="F55" s="1452">
        <v>111</v>
      </c>
      <c r="G55" s="1457" t="s">
        <v>751</v>
      </c>
      <c r="H55" s="1457" t="s">
        <v>750</v>
      </c>
      <c r="I55" s="1403">
        <f>+MAX(V55:Y60)</f>
        <v>0</v>
      </c>
      <c r="J55" s="1458" t="s">
        <v>962</v>
      </c>
      <c r="K55" s="428">
        <v>0.4</v>
      </c>
      <c r="L55" s="417" t="s">
        <v>22</v>
      </c>
      <c r="M55" s="39">
        <v>0</v>
      </c>
      <c r="N55" s="39">
        <v>0.3</v>
      </c>
      <c r="O55" s="39">
        <v>0.7</v>
      </c>
      <c r="P55" s="38">
        <v>1</v>
      </c>
      <c r="Q55" s="6">
        <f t="shared" si="3"/>
        <v>0</v>
      </c>
      <c r="R55" s="6">
        <f t="shared" si="4"/>
        <v>0.12</v>
      </c>
      <c r="S55" s="6">
        <f t="shared" si="0"/>
        <v>0.27999999999999997</v>
      </c>
      <c r="T55" s="6">
        <f t="shared" si="1"/>
        <v>0.4</v>
      </c>
      <c r="U55" s="53">
        <f t="shared" si="2"/>
        <v>0.4</v>
      </c>
      <c r="V55" s="671">
        <f>+Q56+Q58+Q60</f>
        <v>0</v>
      </c>
      <c r="W55" s="671">
        <f>+R56+R58+R60</f>
        <v>0</v>
      </c>
      <c r="X55" s="671">
        <f>+S56+S58+S60</f>
        <v>0</v>
      </c>
      <c r="Y55" s="671">
        <f>+T56+T58+T60</f>
        <v>0</v>
      </c>
      <c r="Z55" s="295"/>
      <c r="AA55" s="296"/>
      <c r="AB55" s="1551"/>
    </row>
    <row r="56" spans="1:28" ht="46.15" customHeight="1">
      <c r="A56" s="1545"/>
      <c r="B56" s="1547"/>
      <c r="C56" s="1469"/>
      <c r="D56" s="1501"/>
      <c r="E56" s="1502"/>
      <c r="F56" s="1453"/>
      <c r="G56" s="1457"/>
      <c r="H56" s="1457"/>
      <c r="I56" s="1404"/>
      <c r="J56" s="1459"/>
      <c r="K56" s="339">
        <v>0.4</v>
      </c>
      <c r="L56" s="423" t="s">
        <v>23</v>
      </c>
      <c r="M56" s="18">
        <v>0</v>
      </c>
      <c r="N56" s="18">
        <v>0</v>
      </c>
      <c r="O56" s="18">
        <v>0</v>
      </c>
      <c r="P56" s="33">
        <v>0</v>
      </c>
      <c r="Q56" s="58">
        <f t="shared" si="3"/>
        <v>0</v>
      </c>
      <c r="R56" s="58">
        <f t="shared" si="4"/>
        <v>0</v>
      </c>
      <c r="S56" s="58">
        <f t="shared" si="0"/>
        <v>0</v>
      </c>
      <c r="T56" s="58">
        <f t="shared" si="1"/>
        <v>0</v>
      </c>
      <c r="U56" s="60">
        <f t="shared" si="2"/>
        <v>0</v>
      </c>
      <c r="V56" s="671"/>
      <c r="W56" s="671"/>
      <c r="X56" s="671"/>
      <c r="Y56" s="671"/>
      <c r="Z56" s="295"/>
      <c r="AA56" s="296"/>
      <c r="AB56" s="1551"/>
    </row>
    <row r="57" spans="1:28" ht="32.25" customHeight="1">
      <c r="A57" s="1545"/>
      <c r="B57" s="1547"/>
      <c r="C57" s="1469"/>
      <c r="D57" s="1501"/>
      <c r="E57" s="1502"/>
      <c r="F57" s="1453"/>
      <c r="G57" s="1457"/>
      <c r="H57" s="1457"/>
      <c r="I57" s="1404"/>
      <c r="J57" s="1460" t="s">
        <v>94</v>
      </c>
      <c r="K57" s="428">
        <v>0.4</v>
      </c>
      <c r="L57" s="417" t="s">
        <v>22</v>
      </c>
      <c r="M57" s="39">
        <v>0</v>
      </c>
      <c r="N57" s="39">
        <v>0.3</v>
      </c>
      <c r="O57" s="39">
        <v>0.7</v>
      </c>
      <c r="P57" s="38">
        <v>1</v>
      </c>
      <c r="Q57" s="6">
        <f t="shared" si="3"/>
        <v>0</v>
      </c>
      <c r="R57" s="6">
        <f t="shared" si="4"/>
        <v>0.12</v>
      </c>
      <c r="S57" s="6">
        <f t="shared" si="0"/>
        <v>0.27999999999999997</v>
      </c>
      <c r="T57" s="6">
        <f t="shared" si="1"/>
        <v>0.4</v>
      </c>
      <c r="U57" s="53">
        <f t="shared" si="2"/>
        <v>0.4</v>
      </c>
      <c r="V57" s="671"/>
      <c r="W57" s="671"/>
      <c r="X57" s="671"/>
      <c r="Y57" s="671"/>
      <c r="Z57" s="295"/>
      <c r="AA57" s="296"/>
      <c r="AB57" s="1551"/>
    </row>
    <row r="58" spans="1:28" ht="32.25" customHeight="1">
      <c r="A58" s="1545"/>
      <c r="B58" s="1547"/>
      <c r="C58" s="1469"/>
      <c r="D58" s="1501"/>
      <c r="E58" s="1502"/>
      <c r="F58" s="1453"/>
      <c r="G58" s="1457"/>
      <c r="H58" s="1457"/>
      <c r="I58" s="1404"/>
      <c r="J58" s="1460"/>
      <c r="K58" s="339">
        <v>0.4</v>
      </c>
      <c r="L58" s="423" t="s">
        <v>23</v>
      </c>
      <c r="M58" s="18">
        <v>0</v>
      </c>
      <c r="N58" s="18">
        <v>0</v>
      </c>
      <c r="O58" s="18">
        <v>0</v>
      </c>
      <c r="P58" s="33">
        <v>0</v>
      </c>
      <c r="Q58" s="58">
        <f t="shared" si="3"/>
        <v>0</v>
      </c>
      <c r="R58" s="58">
        <f t="shared" si="4"/>
        <v>0</v>
      </c>
      <c r="S58" s="58">
        <f t="shared" si="0"/>
        <v>0</v>
      </c>
      <c r="T58" s="58">
        <f t="shared" si="1"/>
        <v>0</v>
      </c>
      <c r="U58" s="60">
        <f t="shared" si="2"/>
        <v>0</v>
      </c>
      <c r="V58" s="671"/>
      <c r="W58" s="671"/>
      <c r="X58" s="671"/>
      <c r="Y58" s="671"/>
      <c r="Z58" s="295"/>
      <c r="AA58" s="296"/>
      <c r="AB58" s="1551"/>
    </row>
    <row r="59" spans="1:28" ht="32.25" customHeight="1">
      <c r="A59" s="1545"/>
      <c r="B59" s="1547"/>
      <c r="C59" s="1469"/>
      <c r="D59" s="1501"/>
      <c r="E59" s="1502"/>
      <c r="F59" s="1453"/>
      <c r="G59" s="1457"/>
      <c r="H59" s="1457"/>
      <c r="I59" s="1404"/>
      <c r="J59" s="1460" t="s">
        <v>749</v>
      </c>
      <c r="K59" s="428">
        <v>0.2</v>
      </c>
      <c r="L59" s="417" t="s">
        <v>22</v>
      </c>
      <c r="M59" s="39">
        <v>0</v>
      </c>
      <c r="N59" s="39">
        <v>0.3</v>
      </c>
      <c r="O59" s="39">
        <v>0.7</v>
      </c>
      <c r="P59" s="38">
        <v>1</v>
      </c>
      <c r="Q59" s="6">
        <f t="shared" si="3"/>
        <v>0</v>
      </c>
      <c r="R59" s="6">
        <f t="shared" si="4"/>
        <v>0.06</v>
      </c>
      <c r="S59" s="6">
        <f t="shared" si="0"/>
        <v>0.13999999999999999</v>
      </c>
      <c r="T59" s="6">
        <f t="shared" si="1"/>
        <v>0.2</v>
      </c>
      <c r="U59" s="53">
        <f t="shared" si="2"/>
        <v>0.2</v>
      </c>
      <c r="V59" s="671"/>
      <c r="W59" s="671"/>
      <c r="X59" s="671"/>
      <c r="Y59" s="671"/>
      <c r="Z59" s="295"/>
      <c r="AA59" s="296"/>
      <c r="AB59" s="1551"/>
    </row>
    <row r="60" spans="1:28" ht="32.25" customHeight="1">
      <c r="A60" s="1545"/>
      <c r="B60" s="1547"/>
      <c r="C60" s="1469"/>
      <c r="D60" s="1501"/>
      <c r="E60" s="1502"/>
      <c r="F60" s="1454"/>
      <c r="G60" s="1457"/>
      <c r="H60" s="1457"/>
      <c r="I60" s="1417"/>
      <c r="J60" s="1460"/>
      <c r="K60" s="339">
        <v>0.2</v>
      </c>
      <c r="L60" s="423" t="s">
        <v>23</v>
      </c>
      <c r="M60" s="18">
        <v>0</v>
      </c>
      <c r="N60" s="18">
        <v>0</v>
      </c>
      <c r="O60" s="18">
        <v>0</v>
      </c>
      <c r="P60" s="33">
        <v>0</v>
      </c>
      <c r="Q60" s="58">
        <f t="shared" si="3"/>
        <v>0</v>
      </c>
      <c r="R60" s="58">
        <f t="shared" si="4"/>
        <v>0</v>
      </c>
      <c r="S60" s="58">
        <f t="shared" si="0"/>
        <v>0</v>
      </c>
      <c r="T60" s="58">
        <f t="shared" si="1"/>
        <v>0</v>
      </c>
      <c r="U60" s="60">
        <f t="shared" si="2"/>
        <v>0</v>
      </c>
      <c r="V60" s="671"/>
      <c r="W60" s="671"/>
      <c r="X60" s="671"/>
      <c r="Y60" s="671"/>
      <c r="Z60" s="295"/>
      <c r="AA60" s="296"/>
      <c r="AB60" s="1551"/>
    </row>
    <row r="61" spans="1:28" ht="32.25" customHeight="1">
      <c r="A61" s="1545"/>
      <c r="B61" s="1547"/>
      <c r="C61" s="1469"/>
      <c r="D61" s="1446" t="s">
        <v>95</v>
      </c>
      <c r="E61" s="1449" t="s">
        <v>753</v>
      </c>
      <c r="F61" s="1452">
        <v>112</v>
      </c>
      <c r="G61" s="1428" t="s">
        <v>752</v>
      </c>
      <c r="H61" s="1428" t="s">
        <v>96</v>
      </c>
      <c r="I61" s="1403">
        <f>+MAX(V63:Y64)</f>
        <v>0</v>
      </c>
      <c r="J61" s="1435" t="s">
        <v>754</v>
      </c>
      <c r="K61" s="429">
        <v>0.2</v>
      </c>
      <c r="L61" s="40" t="s">
        <v>22</v>
      </c>
      <c r="M61" s="430">
        <v>1</v>
      </c>
      <c r="N61" s="430">
        <v>1</v>
      </c>
      <c r="O61" s="430">
        <v>1</v>
      </c>
      <c r="P61" s="431">
        <v>1</v>
      </c>
      <c r="Q61" s="394">
        <f t="shared" si="3"/>
        <v>0.2</v>
      </c>
      <c r="R61" s="394">
        <f t="shared" si="4"/>
        <v>0.2</v>
      </c>
      <c r="S61" s="394">
        <f t="shared" si="0"/>
        <v>0.2</v>
      </c>
      <c r="T61" s="394">
        <f t="shared" si="1"/>
        <v>0.2</v>
      </c>
      <c r="U61" s="395">
        <f t="shared" si="2"/>
        <v>0.2</v>
      </c>
      <c r="V61" s="341"/>
      <c r="W61" s="341"/>
      <c r="X61" s="341"/>
      <c r="Y61" s="341"/>
      <c r="Z61" s="295"/>
      <c r="AA61" s="296"/>
      <c r="AB61" s="1551"/>
    </row>
    <row r="62" spans="1:28" ht="32.25" customHeight="1">
      <c r="A62" s="1545"/>
      <c r="B62" s="1547"/>
      <c r="C62" s="1469"/>
      <c r="D62" s="1447"/>
      <c r="E62" s="1450"/>
      <c r="F62" s="1453"/>
      <c r="G62" s="1404"/>
      <c r="H62" s="1404"/>
      <c r="I62" s="1433"/>
      <c r="J62" s="1436"/>
      <c r="K62" s="339">
        <v>0.2</v>
      </c>
      <c r="L62" s="69" t="s">
        <v>23</v>
      </c>
      <c r="M62" s="18">
        <v>0</v>
      </c>
      <c r="N62" s="18">
        <v>0</v>
      </c>
      <c r="O62" s="18">
        <v>0</v>
      </c>
      <c r="P62" s="33">
        <v>0</v>
      </c>
      <c r="Q62" s="6">
        <f>+SUM(M62:M62)*K62</f>
        <v>0</v>
      </c>
      <c r="R62" s="6">
        <f>+SUM(N62:N62)*K62</f>
        <v>0</v>
      </c>
      <c r="S62" s="6">
        <f>+SUM(O62:O62)*K62</f>
        <v>0</v>
      </c>
      <c r="T62" s="6">
        <f>+SUM(P62:P62)*K62</f>
        <v>0</v>
      </c>
      <c r="U62" s="49">
        <f>+MAX(Q62:T62)</f>
        <v>0</v>
      </c>
      <c r="V62" s="341"/>
      <c r="W62" s="341"/>
      <c r="X62" s="341"/>
      <c r="Y62" s="341"/>
      <c r="Z62" s="295"/>
      <c r="AA62" s="296"/>
      <c r="AB62" s="1551"/>
    </row>
    <row r="63" spans="1:28" ht="32.25" customHeight="1">
      <c r="A63" s="1545"/>
      <c r="B63" s="1547"/>
      <c r="C63" s="1469"/>
      <c r="D63" s="1447"/>
      <c r="E63" s="1450"/>
      <c r="F63" s="1453"/>
      <c r="G63" s="1404"/>
      <c r="H63" s="1404"/>
      <c r="I63" s="1433"/>
      <c r="J63" s="1455" t="s">
        <v>755</v>
      </c>
      <c r="K63" s="54">
        <v>0.8</v>
      </c>
      <c r="L63" s="40" t="s">
        <v>22</v>
      </c>
      <c r="M63" s="98">
        <v>0</v>
      </c>
      <c r="N63" s="98">
        <v>0.5</v>
      </c>
      <c r="O63" s="98">
        <v>0.75</v>
      </c>
      <c r="P63" s="99">
        <v>1</v>
      </c>
      <c r="Q63" s="6">
        <f t="shared" si="3"/>
        <v>0</v>
      </c>
      <c r="R63" s="6">
        <f t="shared" si="4"/>
        <v>0.4</v>
      </c>
      <c r="S63" s="6">
        <f t="shared" si="0"/>
        <v>0.60000000000000009</v>
      </c>
      <c r="T63" s="6">
        <f t="shared" si="1"/>
        <v>0.8</v>
      </c>
      <c r="U63" s="53">
        <f t="shared" si="2"/>
        <v>0.8</v>
      </c>
      <c r="V63" s="813">
        <f>+Q64</f>
        <v>0</v>
      </c>
      <c r="W63" s="813">
        <f>+R64</f>
        <v>0</v>
      </c>
      <c r="X63" s="813">
        <f>+S64</f>
        <v>0</v>
      </c>
      <c r="Y63" s="813">
        <f>+T64</f>
        <v>0</v>
      </c>
      <c r="Z63" s="295"/>
      <c r="AA63" s="296"/>
      <c r="AB63" s="1551"/>
    </row>
    <row r="64" spans="1:28" ht="32.25" customHeight="1">
      <c r="A64" s="1545"/>
      <c r="B64" s="1547"/>
      <c r="C64" s="1469"/>
      <c r="D64" s="1448"/>
      <c r="E64" s="1451"/>
      <c r="F64" s="1454"/>
      <c r="G64" s="1417"/>
      <c r="H64" s="1417"/>
      <c r="I64" s="1434"/>
      <c r="J64" s="1455"/>
      <c r="K64" s="66">
        <v>0.8</v>
      </c>
      <c r="L64" s="69" t="s">
        <v>23</v>
      </c>
      <c r="M64" s="18">
        <v>0</v>
      </c>
      <c r="N64" s="18">
        <v>0</v>
      </c>
      <c r="O64" s="18">
        <v>0</v>
      </c>
      <c r="P64" s="33">
        <v>0</v>
      </c>
      <c r="Q64" s="58">
        <f t="shared" si="3"/>
        <v>0</v>
      </c>
      <c r="R64" s="58">
        <f t="shared" si="4"/>
        <v>0</v>
      </c>
      <c r="S64" s="58">
        <f t="shared" si="0"/>
        <v>0</v>
      </c>
      <c r="T64" s="58">
        <f t="shared" si="1"/>
        <v>0</v>
      </c>
      <c r="U64" s="60">
        <f t="shared" si="2"/>
        <v>0</v>
      </c>
      <c r="V64" s="813"/>
      <c r="W64" s="813"/>
      <c r="X64" s="813"/>
      <c r="Y64" s="813"/>
      <c r="Z64" s="295"/>
      <c r="AA64" s="296"/>
      <c r="AB64" s="1551"/>
    </row>
    <row r="65" spans="1:28" ht="32.25" customHeight="1">
      <c r="A65" s="1545"/>
      <c r="B65" s="1547"/>
      <c r="C65" s="1469"/>
      <c r="D65" s="1442" t="s">
        <v>97</v>
      </c>
      <c r="E65" s="1443" t="s">
        <v>756</v>
      </c>
      <c r="F65" s="1444">
        <v>113</v>
      </c>
      <c r="G65" s="1437" t="s">
        <v>760</v>
      </c>
      <c r="H65" s="1440" t="s">
        <v>757</v>
      </c>
      <c r="I65" s="1431">
        <v>0</v>
      </c>
      <c r="J65" s="1430" t="s">
        <v>758</v>
      </c>
      <c r="K65" s="428">
        <v>0.4</v>
      </c>
      <c r="L65" s="432" t="s">
        <v>22</v>
      </c>
      <c r="M65" s="39">
        <v>1</v>
      </c>
      <c r="N65" s="39">
        <v>1</v>
      </c>
      <c r="O65" s="39">
        <v>1</v>
      </c>
      <c r="P65" s="38">
        <v>1</v>
      </c>
      <c r="Q65" s="6">
        <f t="shared" si="3"/>
        <v>0.4</v>
      </c>
      <c r="R65" s="6">
        <f t="shared" si="4"/>
        <v>0.4</v>
      </c>
      <c r="S65" s="6">
        <f t="shared" si="0"/>
        <v>0.4</v>
      </c>
      <c r="T65" s="6">
        <f t="shared" si="1"/>
        <v>0.4</v>
      </c>
      <c r="U65" s="53">
        <f t="shared" si="2"/>
        <v>0.4</v>
      </c>
      <c r="V65" s="671" t="e">
        <f>+Q66+Q68+#REF!</f>
        <v>#REF!</v>
      </c>
      <c r="W65" s="671" t="e">
        <f>+R66+R68+#REF!</f>
        <v>#REF!</v>
      </c>
      <c r="X65" s="671" t="e">
        <f>+S66+S68+#REF!</f>
        <v>#REF!</v>
      </c>
      <c r="Y65" s="1343" t="e">
        <f>+T66+T68+#REF!</f>
        <v>#REF!</v>
      </c>
      <c r="Z65" s="295"/>
      <c r="AA65" s="296"/>
      <c r="AB65" s="1551"/>
    </row>
    <row r="66" spans="1:28" ht="32.25" customHeight="1">
      <c r="A66" s="1545"/>
      <c r="B66" s="1547"/>
      <c r="C66" s="1469"/>
      <c r="D66" s="1442"/>
      <c r="E66" s="1443"/>
      <c r="F66" s="1445"/>
      <c r="G66" s="1438"/>
      <c r="H66" s="1432"/>
      <c r="I66" s="1432"/>
      <c r="J66" s="1430"/>
      <c r="K66" s="339">
        <v>0</v>
      </c>
      <c r="L66" s="433" t="s">
        <v>23</v>
      </c>
      <c r="M66" s="18">
        <v>0</v>
      </c>
      <c r="N66" s="18">
        <v>0</v>
      </c>
      <c r="O66" s="18">
        <v>0</v>
      </c>
      <c r="P66" s="33">
        <v>0</v>
      </c>
      <c r="Q66" s="58">
        <f t="shared" si="3"/>
        <v>0</v>
      </c>
      <c r="R66" s="58">
        <f t="shared" si="4"/>
        <v>0</v>
      </c>
      <c r="S66" s="58">
        <f t="shared" si="0"/>
        <v>0</v>
      </c>
      <c r="T66" s="58">
        <f t="shared" si="1"/>
        <v>0</v>
      </c>
      <c r="U66" s="60">
        <f t="shared" si="2"/>
        <v>0</v>
      </c>
      <c r="V66" s="671"/>
      <c r="W66" s="671"/>
      <c r="X66" s="671"/>
      <c r="Y66" s="1343"/>
      <c r="Z66" s="295"/>
      <c r="AA66" s="296"/>
      <c r="AB66" s="1551"/>
    </row>
    <row r="67" spans="1:28" ht="32.25" customHeight="1">
      <c r="A67" s="1545"/>
      <c r="B67" s="1547"/>
      <c r="C67" s="1469"/>
      <c r="D67" s="1442"/>
      <c r="E67" s="1443"/>
      <c r="F67" s="1445"/>
      <c r="G67" s="1438"/>
      <c r="H67" s="1432"/>
      <c r="I67" s="1432"/>
      <c r="J67" s="1430" t="s">
        <v>759</v>
      </c>
      <c r="K67" s="428">
        <v>0.6</v>
      </c>
      <c r="L67" s="432" t="s">
        <v>22</v>
      </c>
      <c r="M67" s="39">
        <v>0</v>
      </c>
      <c r="N67" s="39">
        <v>0.2</v>
      </c>
      <c r="O67" s="39">
        <v>0.7</v>
      </c>
      <c r="P67" s="38">
        <v>1</v>
      </c>
      <c r="Q67" s="6">
        <f t="shared" si="3"/>
        <v>0</v>
      </c>
      <c r="R67" s="6">
        <f t="shared" si="4"/>
        <v>0.12</v>
      </c>
      <c r="S67" s="6">
        <f t="shared" si="0"/>
        <v>0.42</v>
      </c>
      <c r="T67" s="6">
        <f t="shared" si="1"/>
        <v>0.6</v>
      </c>
      <c r="U67" s="53">
        <f t="shared" si="2"/>
        <v>0.6</v>
      </c>
      <c r="V67" s="671"/>
      <c r="W67" s="671"/>
      <c r="X67" s="671"/>
      <c r="Y67" s="1343"/>
      <c r="Z67" s="295"/>
      <c r="AA67" s="296"/>
      <c r="AB67" s="1551"/>
    </row>
    <row r="68" spans="1:28" ht="32.25" customHeight="1">
      <c r="A68" s="1545"/>
      <c r="B68" s="1547"/>
      <c r="C68" s="1469"/>
      <c r="D68" s="1442"/>
      <c r="E68" s="1443"/>
      <c r="F68" s="1445"/>
      <c r="G68" s="1439"/>
      <c r="H68" s="1441"/>
      <c r="I68" s="1432"/>
      <c r="J68" s="1430"/>
      <c r="K68" s="339">
        <v>0</v>
      </c>
      <c r="L68" s="433" t="s">
        <v>23</v>
      </c>
      <c r="M68" s="18">
        <v>0</v>
      </c>
      <c r="N68" s="18">
        <v>0</v>
      </c>
      <c r="O68" s="18">
        <v>0</v>
      </c>
      <c r="P68" s="33">
        <v>0</v>
      </c>
      <c r="Q68" s="58">
        <f t="shared" si="3"/>
        <v>0</v>
      </c>
      <c r="R68" s="58">
        <f t="shared" si="4"/>
        <v>0</v>
      </c>
      <c r="S68" s="58">
        <f t="shared" si="0"/>
        <v>0</v>
      </c>
      <c r="T68" s="58">
        <f t="shared" si="1"/>
        <v>0</v>
      </c>
      <c r="U68" s="60">
        <f t="shared" si="2"/>
        <v>0</v>
      </c>
      <c r="V68" s="671"/>
      <c r="W68" s="671"/>
      <c r="X68" s="671"/>
      <c r="Y68" s="1343"/>
      <c r="Z68" s="295"/>
      <c r="AA68" s="296"/>
      <c r="AB68" s="1551"/>
    </row>
    <row r="69" spans="1:28" ht="32.25" customHeight="1">
      <c r="A69" s="1545"/>
      <c r="B69" s="1547"/>
      <c r="C69" s="1398" t="s">
        <v>98</v>
      </c>
      <c r="D69" s="1408" t="s">
        <v>99</v>
      </c>
      <c r="E69" s="1419" t="s">
        <v>765</v>
      </c>
      <c r="F69" s="1420">
        <v>114</v>
      </c>
      <c r="G69" s="1421" t="s">
        <v>766</v>
      </c>
      <c r="H69" s="1421" t="s">
        <v>767</v>
      </c>
      <c r="I69" s="1429"/>
      <c r="J69" s="1418" t="s">
        <v>761</v>
      </c>
      <c r="K69" s="428">
        <v>0.2</v>
      </c>
      <c r="L69" s="432" t="s">
        <v>22</v>
      </c>
      <c r="M69" s="39">
        <v>0.1</v>
      </c>
      <c r="N69" s="39">
        <v>0.5</v>
      </c>
      <c r="O69" s="39">
        <v>1</v>
      </c>
      <c r="P69" s="38">
        <v>1</v>
      </c>
      <c r="Q69" s="6">
        <f t="shared" si="3"/>
        <v>2.0000000000000004E-2</v>
      </c>
      <c r="R69" s="6">
        <f t="shared" si="4"/>
        <v>0.1</v>
      </c>
      <c r="S69" s="6">
        <f t="shared" si="0"/>
        <v>0.2</v>
      </c>
      <c r="T69" s="6">
        <f t="shared" si="1"/>
        <v>0.2</v>
      </c>
      <c r="U69" s="53">
        <f t="shared" si="2"/>
        <v>0.2</v>
      </c>
      <c r="V69" s="813">
        <f>+Q70+Q74</f>
        <v>0</v>
      </c>
      <c r="W69" s="813">
        <f>+R70+R74</f>
        <v>0</v>
      </c>
      <c r="X69" s="813">
        <f>+S70+S74</f>
        <v>0</v>
      </c>
      <c r="Y69" s="813">
        <f>+T70+T74</f>
        <v>0</v>
      </c>
      <c r="Z69" s="295"/>
      <c r="AA69" s="296"/>
      <c r="AB69" s="1551"/>
    </row>
    <row r="70" spans="1:28" ht="32.25" customHeight="1">
      <c r="A70" s="1545"/>
      <c r="B70" s="1547"/>
      <c r="C70" s="1398"/>
      <c r="D70" s="1408"/>
      <c r="E70" s="1419"/>
      <c r="F70" s="1420"/>
      <c r="G70" s="1421"/>
      <c r="H70" s="1421"/>
      <c r="I70" s="1429"/>
      <c r="J70" s="1418"/>
      <c r="K70" s="339">
        <v>0.2</v>
      </c>
      <c r="L70" s="433" t="s">
        <v>23</v>
      </c>
      <c r="M70" s="18">
        <v>0</v>
      </c>
      <c r="N70" s="18">
        <v>0</v>
      </c>
      <c r="O70" s="18">
        <v>0</v>
      </c>
      <c r="P70" s="33" t="s">
        <v>762</v>
      </c>
      <c r="Q70" s="58">
        <f>+SUM(M70:M70)*K70</f>
        <v>0</v>
      </c>
      <c r="R70" s="58">
        <f>+SUM(N70:N70)*K70</f>
        <v>0</v>
      </c>
      <c r="S70" s="58">
        <f>+SUM(O70:O70)*K70</f>
        <v>0</v>
      </c>
      <c r="T70" s="58">
        <f>+SUM(P70:P70)*K70</f>
        <v>0</v>
      </c>
      <c r="U70" s="60">
        <f>+MAX(Q70:T70)</f>
        <v>0</v>
      </c>
      <c r="V70" s="813"/>
      <c r="W70" s="813"/>
      <c r="X70" s="813"/>
      <c r="Y70" s="813"/>
      <c r="Z70" s="295"/>
      <c r="AA70" s="296"/>
      <c r="AB70" s="1551"/>
    </row>
    <row r="71" spans="1:28" ht="32.25" customHeight="1">
      <c r="A71" s="1545"/>
      <c r="B71" s="1547"/>
      <c r="C71" s="1398"/>
      <c r="D71" s="1408"/>
      <c r="E71" s="1419"/>
      <c r="F71" s="1420"/>
      <c r="G71" s="1421"/>
      <c r="H71" s="1421"/>
      <c r="I71" s="1429"/>
      <c r="J71" s="1426" t="s">
        <v>763</v>
      </c>
      <c r="K71" s="428">
        <v>0.4</v>
      </c>
      <c r="L71" s="432" t="s">
        <v>22</v>
      </c>
      <c r="M71" s="39">
        <v>0</v>
      </c>
      <c r="N71" s="39">
        <v>0.3</v>
      </c>
      <c r="O71" s="39">
        <v>0.7</v>
      </c>
      <c r="P71" s="38">
        <v>1</v>
      </c>
      <c r="Q71" s="6">
        <f>+SUM(M71:M71)*K71</f>
        <v>0</v>
      </c>
      <c r="R71" s="6">
        <f>+SUM(N71:N71)*K71</f>
        <v>0.12</v>
      </c>
      <c r="S71" s="6">
        <f>+SUM(O71:O71)*K71</f>
        <v>0.27999999999999997</v>
      </c>
      <c r="T71" s="6">
        <f>+SUM(P71:P71)*K71</f>
        <v>0.4</v>
      </c>
      <c r="U71" s="49">
        <f>+MAX(Q71:T71)</f>
        <v>0.4</v>
      </c>
      <c r="V71" s="813"/>
      <c r="W71" s="813"/>
      <c r="X71" s="813"/>
      <c r="Y71" s="813"/>
      <c r="Z71" s="295"/>
      <c r="AA71" s="296"/>
      <c r="AB71" s="1551"/>
    </row>
    <row r="72" spans="1:28" ht="32.25" customHeight="1">
      <c r="A72" s="1545"/>
      <c r="B72" s="1547"/>
      <c r="C72" s="1398"/>
      <c r="D72" s="1408"/>
      <c r="E72" s="1419"/>
      <c r="F72" s="1420"/>
      <c r="G72" s="1421"/>
      <c r="H72" s="1421"/>
      <c r="I72" s="1429"/>
      <c r="J72" s="1427"/>
      <c r="K72" s="339">
        <v>0.4</v>
      </c>
      <c r="L72" s="433" t="s">
        <v>23</v>
      </c>
      <c r="M72" s="18">
        <v>0</v>
      </c>
      <c r="N72" s="18">
        <v>0</v>
      </c>
      <c r="O72" s="18">
        <v>0</v>
      </c>
      <c r="P72" s="33">
        <v>0</v>
      </c>
      <c r="Q72" s="58">
        <f t="shared" ref="Q72" si="38">+SUM(M72:M72)*K72</f>
        <v>0</v>
      </c>
      <c r="R72" s="58">
        <f t="shared" ref="R72" si="39">+SUM(N72:N72)*K72</f>
        <v>0</v>
      </c>
      <c r="S72" s="58">
        <f>+SUM(O72:O72)*K72</f>
        <v>0</v>
      </c>
      <c r="T72" s="58">
        <f t="shared" ref="T72" si="40">+SUM(P72:P72)*K72</f>
        <v>0</v>
      </c>
      <c r="U72" s="60">
        <f t="shared" ref="U72" si="41">+MAX(Q72:T72)</f>
        <v>0</v>
      </c>
      <c r="V72" s="813"/>
      <c r="W72" s="813"/>
      <c r="X72" s="813"/>
      <c r="Y72" s="813"/>
      <c r="Z72" s="295"/>
      <c r="AA72" s="296"/>
      <c r="AB72" s="1551"/>
    </row>
    <row r="73" spans="1:28" ht="32.25" customHeight="1">
      <c r="A73" s="1545"/>
      <c r="B73" s="1547"/>
      <c r="C73" s="1398"/>
      <c r="D73" s="1408"/>
      <c r="E73" s="1419"/>
      <c r="F73" s="1420"/>
      <c r="G73" s="1421"/>
      <c r="H73" s="1421"/>
      <c r="I73" s="1429"/>
      <c r="J73" s="1418" t="s">
        <v>764</v>
      </c>
      <c r="K73" s="428">
        <v>0.4</v>
      </c>
      <c r="L73" s="432" t="s">
        <v>22</v>
      </c>
      <c r="M73" s="39">
        <v>0</v>
      </c>
      <c r="N73" s="39">
        <v>0</v>
      </c>
      <c r="O73" s="39">
        <v>0.4</v>
      </c>
      <c r="P73" s="38">
        <v>1</v>
      </c>
      <c r="Q73" s="6">
        <f>+SUM(M73:M73)*K73</f>
        <v>0</v>
      </c>
      <c r="R73" s="6">
        <f>+SUM(N73:N73)*K73</f>
        <v>0</v>
      </c>
      <c r="S73" s="6">
        <f>+SUM(O73:O73)*K73</f>
        <v>0.16000000000000003</v>
      </c>
      <c r="T73" s="6">
        <f>+SUM(P73:P73)*K73</f>
        <v>0.4</v>
      </c>
      <c r="U73" s="53">
        <f>+MAX(Q73:T73)</f>
        <v>0.4</v>
      </c>
      <c r="V73" s="813"/>
      <c r="W73" s="813"/>
      <c r="X73" s="813"/>
      <c r="Y73" s="813"/>
      <c r="Z73" s="295"/>
      <c r="AA73" s="296"/>
      <c r="AB73" s="1551"/>
    </row>
    <row r="74" spans="1:28" ht="49.9" customHeight="1">
      <c r="A74" s="1545"/>
      <c r="B74" s="1547"/>
      <c r="C74" s="1398"/>
      <c r="D74" s="1408"/>
      <c r="E74" s="1419"/>
      <c r="F74" s="1420"/>
      <c r="G74" s="1421"/>
      <c r="H74" s="1421"/>
      <c r="I74" s="1429"/>
      <c r="J74" s="1418"/>
      <c r="K74" s="339">
        <v>0.4</v>
      </c>
      <c r="L74" s="433" t="s">
        <v>23</v>
      </c>
      <c r="M74" s="18">
        <v>0</v>
      </c>
      <c r="N74" s="18">
        <v>0</v>
      </c>
      <c r="O74" s="18">
        <v>0</v>
      </c>
      <c r="P74" s="33">
        <v>0</v>
      </c>
      <c r="Q74" s="58">
        <f>+SUM(M74:M74)*K74</f>
        <v>0</v>
      </c>
      <c r="R74" s="58">
        <f>+SUM(N74:N74)*K74</f>
        <v>0</v>
      </c>
      <c r="S74" s="58">
        <f>+SUM(O74:O74)*K74</f>
        <v>0</v>
      </c>
      <c r="T74" s="58">
        <f>+SUM(P74:P74)*K74</f>
        <v>0</v>
      </c>
      <c r="U74" s="60">
        <f>+MAX(Q74:T74)</f>
        <v>0</v>
      </c>
      <c r="V74" s="813"/>
      <c r="W74" s="813"/>
      <c r="X74" s="813"/>
      <c r="Y74" s="813"/>
      <c r="Z74" s="295"/>
      <c r="AA74" s="296"/>
      <c r="AB74" s="1551"/>
    </row>
    <row r="75" spans="1:28" ht="32.25" customHeight="1">
      <c r="A75" s="1545"/>
      <c r="B75" s="1547"/>
      <c r="C75" s="1398"/>
      <c r="D75" s="1399" t="s">
        <v>100</v>
      </c>
      <c r="E75" s="1422" t="s">
        <v>768</v>
      </c>
      <c r="F75" s="1423">
        <v>115</v>
      </c>
      <c r="G75" s="1416" t="s">
        <v>769</v>
      </c>
      <c r="H75" s="1416" t="s">
        <v>773</v>
      </c>
      <c r="I75" s="1403">
        <f>+MAX(V75:Y80)</f>
        <v>0</v>
      </c>
      <c r="J75" s="1405" t="s">
        <v>770</v>
      </c>
      <c r="K75" s="291">
        <v>0.3</v>
      </c>
      <c r="L75" s="40" t="s">
        <v>22</v>
      </c>
      <c r="M75" s="39">
        <v>0.25</v>
      </c>
      <c r="N75" s="39">
        <v>0.5</v>
      </c>
      <c r="O75" s="39">
        <v>0.75</v>
      </c>
      <c r="P75" s="38">
        <v>1</v>
      </c>
      <c r="Q75" s="6">
        <f t="shared" ref="Q75:Q83" si="42">+SUM(M75:M75)*K75</f>
        <v>7.4999999999999997E-2</v>
      </c>
      <c r="R75" s="6">
        <f t="shared" ref="R75:R84" si="43">+SUM(N75:N75)*K75</f>
        <v>0.15</v>
      </c>
      <c r="S75" s="6">
        <f t="shared" ref="S75:S90" si="44">+SUM(O75:O75)*K75</f>
        <v>0.22499999999999998</v>
      </c>
      <c r="T75" s="6">
        <f t="shared" ref="T75:T90" si="45">+SUM(P75:P75)*K75</f>
        <v>0.3</v>
      </c>
      <c r="U75" s="53">
        <f t="shared" ref="U75:U90" si="46">+MAX(Q75:T75)</f>
        <v>0.3</v>
      </c>
      <c r="V75" s="671">
        <f>+Q76+Q80</f>
        <v>0</v>
      </c>
      <c r="W75" s="671">
        <f>+R76+R80</f>
        <v>0</v>
      </c>
      <c r="X75" s="671">
        <f>+S76+S80</f>
        <v>0</v>
      </c>
      <c r="Y75" s="671">
        <f>+T76+T80</f>
        <v>0</v>
      </c>
      <c r="Z75" s="295"/>
      <c r="AA75" s="296"/>
      <c r="AB75" s="1551"/>
    </row>
    <row r="76" spans="1:28" ht="32.25" customHeight="1">
      <c r="A76" s="1545"/>
      <c r="B76" s="1547"/>
      <c r="C76" s="1398"/>
      <c r="D76" s="1399"/>
      <c r="E76" s="1422"/>
      <c r="F76" s="1424"/>
      <c r="G76" s="1404"/>
      <c r="H76" s="1404"/>
      <c r="I76" s="1404"/>
      <c r="J76" s="1389"/>
      <c r="K76" s="292">
        <v>0.3</v>
      </c>
      <c r="L76" s="69" t="s">
        <v>23</v>
      </c>
      <c r="M76" s="18">
        <v>0</v>
      </c>
      <c r="N76" s="18">
        <v>0</v>
      </c>
      <c r="O76" s="18">
        <v>0</v>
      </c>
      <c r="P76" s="33">
        <v>0</v>
      </c>
      <c r="Q76" s="58">
        <f t="shared" si="42"/>
        <v>0</v>
      </c>
      <c r="R76" s="58">
        <f t="shared" si="43"/>
        <v>0</v>
      </c>
      <c r="S76" s="58">
        <f>+SUM(O76:O76)*K76</f>
        <v>0</v>
      </c>
      <c r="T76" s="58">
        <f t="shared" si="45"/>
        <v>0</v>
      </c>
      <c r="U76" s="60">
        <f t="shared" si="46"/>
        <v>0</v>
      </c>
      <c r="V76" s="671"/>
      <c r="W76" s="671"/>
      <c r="X76" s="671"/>
      <c r="Y76" s="671"/>
      <c r="Z76" s="295"/>
      <c r="AA76" s="296"/>
      <c r="AB76" s="1551"/>
    </row>
    <row r="77" spans="1:28" ht="32.25" customHeight="1">
      <c r="A77" s="1545"/>
      <c r="B77" s="1547"/>
      <c r="C77" s="1398"/>
      <c r="D77" s="1399"/>
      <c r="E77" s="1422"/>
      <c r="F77" s="1424"/>
      <c r="G77" s="1404"/>
      <c r="H77" s="1404"/>
      <c r="I77" s="1404"/>
      <c r="J77" s="1388" t="s">
        <v>771</v>
      </c>
      <c r="K77" s="291">
        <v>0.3</v>
      </c>
      <c r="L77" s="40" t="s">
        <v>22</v>
      </c>
      <c r="M77" s="39">
        <v>0.25</v>
      </c>
      <c r="N77" s="39">
        <v>0.5</v>
      </c>
      <c r="O77" s="39">
        <v>0.75</v>
      </c>
      <c r="P77" s="38">
        <v>1</v>
      </c>
      <c r="Q77" s="6">
        <f>+SUM(M77:M77)*K77</f>
        <v>7.4999999999999997E-2</v>
      </c>
      <c r="R77" s="6">
        <f>+SUM(N77:N77)*K77</f>
        <v>0.15</v>
      </c>
      <c r="S77" s="6">
        <f>+SUM(O77:O77)*K77</f>
        <v>0.22499999999999998</v>
      </c>
      <c r="T77" s="6">
        <f>+SUM(P77:P77)*K77</f>
        <v>0.3</v>
      </c>
      <c r="U77" s="49">
        <f>+MAX(Q77:T77)</f>
        <v>0.3</v>
      </c>
      <c r="V77" s="671"/>
      <c r="W77" s="671"/>
      <c r="X77" s="671"/>
      <c r="Y77" s="671"/>
      <c r="Z77" s="295"/>
      <c r="AA77" s="296"/>
      <c r="AB77" s="1551"/>
    </row>
    <row r="78" spans="1:28" ht="32.25" customHeight="1">
      <c r="A78" s="1545"/>
      <c r="B78" s="1547"/>
      <c r="C78" s="1398"/>
      <c r="D78" s="1399"/>
      <c r="E78" s="1422"/>
      <c r="F78" s="1424"/>
      <c r="G78" s="1404"/>
      <c r="H78" s="1417"/>
      <c r="I78" s="1404"/>
      <c r="J78" s="1389"/>
      <c r="K78" s="292">
        <v>0.3</v>
      </c>
      <c r="L78" s="69" t="s">
        <v>23</v>
      </c>
      <c r="M78" s="18">
        <v>0</v>
      </c>
      <c r="N78" s="18">
        <v>0</v>
      </c>
      <c r="O78" s="18">
        <v>0</v>
      </c>
      <c r="P78" s="33">
        <v>0</v>
      </c>
      <c r="Q78" s="58">
        <f t="shared" ref="Q78" si="47">+SUM(M78:M78)*K78</f>
        <v>0</v>
      </c>
      <c r="R78" s="58">
        <f t="shared" ref="R78" si="48">+SUM(N78:N78)*K78</f>
        <v>0</v>
      </c>
      <c r="S78" s="58">
        <f>+SUM(O78:O78)*K78</f>
        <v>0</v>
      </c>
      <c r="T78" s="58">
        <f t="shared" ref="T78" si="49">+SUM(P78:P78)*K78</f>
        <v>0</v>
      </c>
      <c r="U78" s="60">
        <f t="shared" ref="U78" si="50">+MAX(Q78:T78)</f>
        <v>0</v>
      </c>
      <c r="V78" s="671"/>
      <c r="W78" s="671"/>
      <c r="X78" s="671"/>
      <c r="Y78" s="671"/>
      <c r="Z78" s="295"/>
      <c r="AA78" s="296"/>
      <c r="AB78" s="1551"/>
    </row>
    <row r="79" spans="1:28" ht="32.25" customHeight="1">
      <c r="A79" s="1545"/>
      <c r="B79" s="1547"/>
      <c r="C79" s="1398"/>
      <c r="D79" s="1399"/>
      <c r="E79" s="1422"/>
      <c r="F79" s="1424"/>
      <c r="G79" s="1404"/>
      <c r="H79" s="1428" t="s">
        <v>774</v>
      </c>
      <c r="I79" s="1404"/>
      <c r="J79" s="1386" t="s">
        <v>772</v>
      </c>
      <c r="K79" s="291">
        <v>0.4</v>
      </c>
      <c r="L79" s="40" t="s">
        <v>22</v>
      </c>
      <c r="M79" s="39">
        <v>0.25</v>
      </c>
      <c r="N79" s="39">
        <v>0.5</v>
      </c>
      <c r="O79" s="39">
        <v>0.75</v>
      </c>
      <c r="P79" s="38">
        <v>1</v>
      </c>
      <c r="Q79" s="6">
        <f t="shared" si="42"/>
        <v>0.1</v>
      </c>
      <c r="R79" s="6">
        <f t="shared" si="43"/>
        <v>0.2</v>
      </c>
      <c r="S79" s="6">
        <f t="shared" si="44"/>
        <v>0.30000000000000004</v>
      </c>
      <c r="T79" s="6">
        <f t="shared" si="45"/>
        <v>0.4</v>
      </c>
      <c r="U79" s="53">
        <f t="shared" si="46"/>
        <v>0.4</v>
      </c>
      <c r="V79" s="671"/>
      <c r="W79" s="671"/>
      <c r="X79" s="671"/>
      <c r="Y79" s="671"/>
      <c r="Z79" s="295"/>
      <c r="AA79" s="296"/>
      <c r="AB79" s="1551"/>
    </row>
    <row r="80" spans="1:28" ht="32.25" customHeight="1">
      <c r="A80" s="1545"/>
      <c r="B80" s="1547"/>
      <c r="C80" s="1398"/>
      <c r="D80" s="1399"/>
      <c r="E80" s="1422"/>
      <c r="F80" s="1425"/>
      <c r="G80" s="1417"/>
      <c r="H80" s="1417"/>
      <c r="I80" s="1404"/>
      <c r="J80" s="1387"/>
      <c r="K80" s="292">
        <v>0.4</v>
      </c>
      <c r="L80" s="69" t="s">
        <v>23</v>
      </c>
      <c r="M80" s="18">
        <v>0</v>
      </c>
      <c r="N80" s="18">
        <v>0</v>
      </c>
      <c r="O80" s="18">
        <v>0</v>
      </c>
      <c r="P80" s="33">
        <v>0</v>
      </c>
      <c r="Q80" s="58">
        <f t="shared" si="42"/>
        <v>0</v>
      </c>
      <c r="R80" s="58">
        <f t="shared" si="43"/>
        <v>0</v>
      </c>
      <c r="S80" s="58">
        <f t="shared" si="44"/>
        <v>0</v>
      </c>
      <c r="T80" s="58">
        <f t="shared" si="45"/>
        <v>0</v>
      </c>
      <c r="U80" s="60">
        <f t="shared" si="46"/>
        <v>0</v>
      </c>
      <c r="V80" s="671"/>
      <c r="W80" s="671"/>
      <c r="X80" s="671"/>
      <c r="Y80" s="671"/>
      <c r="Z80" s="295"/>
      <c r="AA80" s="296"/>
      <c r="AB80" s="1551"/>
    </row>
    <row r="81" spans="1:28" ht="32.25" customHeight="1">
      <c r="A81" s="1545"/>
      <c r="B81" s="1547"/>
      <c r="C81" s="1398" t="s">
        <v>101</v>
      </c>
      <c r="D81" s="1399" t="s">
        <v>102</v>
      </c>
      <c r="E81" s="1400" t="s">
        <v>823</v>
      </c>
      <c r="F81" s="1401">
        <v>116</v>
      </c>
      <c r="G81" s="1402" t="s">
        <v>820</v>
      </c>
      <c r="H81" s="1402" t="s">
        <v>821</v>
      </c>
      <c r="I81" s="1406">
        <v>0</v>
      </c>
      <c r="J81" s="1407" t="s">
        <v>822</v>
      </c>
      <c r="K81" s="435">
        <v>1</v>
      </c>
      <c r="L81" s="437" t="s">
        <v>22</v>
      </c>
      <c r="M81" s="438">
        <v>0</v>
      </c>
      <c r="N81" s="438">
        <v>0.4</v>
      </c>
      <c r="O81" s="438">
        <v>0.6</v>
      </c>
      <c r="P81" s="438">
        <v>1</v>
      </c>
      <c r="Q81" s="17">
        <f t="shared" si="42"/>
        <v>0</v>
      </c>
      <c r="R81" s="6">
        <f t="shared" si="43"/>
        <v>0.4</v>
      </c>
      <c r="S81" s="6">
        <f t="shared" si="44"/>
        <v>0.6</v>
      </c>
      <c r="T81" s="6">
        <f t="shared" si="45"/>
        <v>1</v>
      </c>
      <c r="U81" s="53">
        <f t="shared" si="46"/>
        <v>1</v>
      </c>
      <c r="V81" s="675">
        <f>Q82</f>
        <v>0</v>
      </c>
      <c r="W81" s="675">
        <f>R82</f>
        <v>0</v>
      </c>
      <c r="X81" s="675">
        <f>S82</f>
        <v>0</v>
      </c>
      <c r="Y81" s="675">
        <f>T82</f>
        <v>0</v>
      </c>
      <c r="Z81" s="295"/>
      <c r="AA81" s="296"/>
      <c r="AB81" s="1551"/>
    </row>
    <row r="82" spans="1:28" ht="43.15" customHeight="1">
      <c r="A82" s="1545"/>
      <c r="B82" s="1547"/>
      <c r="C82" s="1398"/>
      <c r="D82" s="1399"/>
      <c r="E82" s="1400"/>
      <c r="F82" s="1401"/>
      <c r="G82" s="1402"/>
      <c r="H82" s="1402"/>
      <c r="I82" s="1406"/>
      <c r="J82" s="1407"/>
      <c r="K82" s="436">
        <v>1</v>
      </c>
      <c r="L82" s="339" t="s">
        <v>23</v>
      </c>
      <c r="M82" s="18">
        <v>0</v>
      </c>
      <c r="N82" s="18">
        <v>0</v>
      </c>
      <c r="O82" s="18">
        <v>0</v>
      </c>
      <c r="P82" s="18">
        <v>0</v>
      </c>
      <c r="Q82" s="58">
        <f t="shared" si="42"/>
        <v>0</v>
      </c>
      <c r="R82" s="58">
        <f>+SUM(N82:N82)*K82</f>
        <v>0</v>
      </c>
      <c r="S82" s="58">
        <f t="shared" si="44"/>
        <v>0</v>
      </c>
      <c r="T82" s="58">
        <f t="shared" si="45"/>
        <v>0</v>
      </c>
      <c r="U82" s="60">
        <f t="shared" si="46"/>
        <v>0</v>
      </c>
      <c r="V82" s="671"/>
      <c r="W82" s="671"/>
      <c r="X82" s="671"/>
      <c r="Y82" s="671"/>
      <c r="Z82" s="295"/>
      <c r="AA82" s="296"/>
      <c r="AB82" s="1551"/>
    </row>
    <row r="83" spans="1:28" ht="27.6" customHeight="1">
      <c r="A83" s="1545"/>
      <c r="B83" s="1547"/>
      <c r="C83" s="1398"/>
      <c r="D83" s="1408" t="s">
        <v>103</v>
      </c>
      <c r="E83" s="1409" t="s">
        <v>104</v>
      </c>
      <c r="F83" s="1410">
        <v>117</v>
      </c>
      <c r="G83" s="1392" t="s">
        <v>824</v>
      </c>
      <c r="H83" s="1395" t="s">
        <v>825</v>
      </c>
      <c r="I83" s="1411">
        <v>0</v>
      </c>
      <c r="J83" s="1390" t="s">
        <v>826</v>
      </c>
      <c r="K83" s="439">
        <v>0.25</v>
      </c>
      <c r="L83" s="432" t="s">
        <v>22</v>
      </c>
      <c r="M83" s="493">
        <v>0.5</v>
      </c>
      <c r="N83" s="493">
        <v>1</v>
      </c>
      <c r="O83" s="493">
        <v>1</v>
      </c>
      <c r="P83" s="494">
        <v>1</v>
      </c>
      <c r="Q83" s="50">
        <f t="shared" si="42"/>
        <v>0.125</v>
      </c>
      <c r="R83" s="50">
        <f t="shared" si="43"/>
        <v>0.25</v>
      </c>
      <c r="S83" s="50">
        <f t="shared" si="44"/>
        <v>0.25</v>
      </c>
      <c r="T83" s="50">
        <f t="shared" si="45"/>
        <v>0.25</v>
      </c>
      <c r="U83" s="55">
        <f t="shared" si="46"/>
        <v>0.25</v>
      </c>
      <c r="V83" s="1342">
        <f>Q84+Q86+Q90+Q88</f>
        <v>0</v>
      </c>
      <c r="W83" s="1342">
        <f>R84+R86+R90+R88</f>
        <v>0</v>
      </c>
      <c r="X83" s="1342">
        <f>S84+S86+S90+S88</f>
        <v>0</v>
      </c>
      <c r="Y83" s="1342">
        <f>T84+T86+T90+T88</f>
        <v>0</v>
      </c>
      <c r="Z83" s="295"/>
      <c r="AA83" s="296"/>
      <c r="AB83" s="1551"/>
    </row>
    <row r="84" spans="1:28" ht="18" customHeight="1">
      <c r="A84" s="1545"/>
      <c r="B84" s="1547"/>
      <c r="C84" s="1398"/>
      <c r="D84" s="1408"/>
      <c r="E84" s="1409"/>
      <c r="F84" s="1410"/>
      <c r="G84" s="1393"/>
      <c r="H84" s="1396"/>
      <c r="I84" s="1412"/>
      <c r="J84" s="1390"/>
      <c r="K84" s="440">
        <v>0.25</v>
      </c>
      <c r="L84" s="433" t="s">
        <v>23</v>
      </c>
      <c r="M84" s="18">
        <v>0</v>
      </c>
      <c r="N84" s="18">
        <v>0</v>
      </c>
      <c r="O84" s="18">
        <v>0</v>
      </c>
      <c r="P84" s="33">
        <v>0</v>
      </c>
      <c r="Q84" s="73">
        <f t="shared" ref="Q84:Q90" si="51">+SUM(M84:M84)*K84</f>
        <v>0</v>
      </c>
      <c r="R84" s="73">
        <f t="shared" si="43"/>
        <v>0</v>
      </c>
      <c r="S84" s="73">
        <f t="shared" si="44"/>
        <v>0</v>
      </c>
      <c r="T84" s="73">
        <f t="shared" si="45"/>
        <v>0</v>
      </c>
      <c r="U84" s="72">
        <f t="shared" si="46"/>
        <v>0</v>
      </c>
      <c r="V84" s="1343"/>
      <c r="W84" s="1343"/>
      <c r="X84" s="1343"/>
      <c r="Y84" s="1343"/>
      <c r="Z84" s="295"/>
      <c r="AA84" s="296"/>
      <c r="AB84" s="1551"/>
    </row>
    <row r="85" spans="1:28" ht="30" customHeight="1">
      <c r="A85" s="1545"/>
      <c r="B85" s="1547"/>
      <c r="C85" s="1398"/>
      <c r="D85" s="1408"/>
      <c r="E85" s="1409"/>
      <c r="F85" s="1410"/>
      <c r="G85" s="1393"/>
      <c r="H85" s="1396"/>
      <c r="I85" s="1412"/>
      <c r="J85" s="1391" t="s">
        <v>827</v>
      </c>
      <c r="K85" s="439">
        <v>0.25</v>
      </c>
      <c r="L85" s="432" t="s">
        <v>22</v>
      </c>
      <c r="M85" s="493">
        <v>0.1</v>
      </c>
      <c r="N85" s="493">
        <v>0.4</v>
      </c>
      <c r="O85" s="495">
        <v>0.7</v>
      </c>
      <c r="P85" s="494">
        <v>1</v>
      </c>
      <c r="Q85" s="50">
        <f t="shared" si="51"/>
        <v>2.5000000000000001E-2</v>
      </c>
      <c r="R85" s="50">
        <f t="shared" ref="R85:R90" si="52">+SUM(N85:N85)*K85</f>
        <v>0.1</v>
      </c>
      <c r="S85" s="50">
        <f t="shared" si="44"/>
        <v>0.17499999999999999</v>
      </c>
      <c r="T85" s="50">
        <f t="shared" si="45"/>
        <v>0.25</v>
      </c>
      <c r="U85" s="55">
        <f t="shared" si="46"/>
        <v>0.25</v>
      </c>
      <c r="V85" s="1343"/>
      <c r="W85" s="1343"/>
      <c r="X85" s="1343"/>
      <c r="Y85" s="1343"/>
      <c r="Z85" s="295"/>
      <c r="AA85" s="296"/>
      <c r="AB85" s="1551"/>
    </row>
    <row r="86" spans="1:28" ht="25.9" customHeight="1">
      <c r="A86" s="1545"/>
      <c r="B86" s="1547"/>
      <c r="C86" s="1398"/>
      <c r="D86" s="1408"/>
      <c r="E86" s="1409"/>
      <c r="F86" s="1410"/>
      <c r="G86" s="1393"/>
      <c r="H86" s="1396"/>
      <c r="I86" s="1412"/>
      <c r="J86" s="1391"/>
      <c r="K86" s="440">
        <v>0.25</v>
      </c>
      <c r="L86" s="433" t="s">
        <v>23</v>
      </c>
      <c r="M86" s="18">
        <v>0</v>
      </c>
      <c r="N86" s="18">
        <v>0</v>
      </c>
      <c r="O86" s="18">
        <v>0</v>
      </c>
      <c r="P86" s="33">
        <v>0</v>
      </c>
      <c r="Q86" s="73">
        <f t="shared" si="51"/>
        <v>0</v>
      </c>
      <c r="R86" s="73">
        <f t="shared" si="52"/>
        <v>0</v>
      </c>
      <c r="S86" s="73">
        <f t="shared" si="44"/>
        <v>0</v>
      </c>
      <c r="T86" s="73">
        <f t="shared" si="45"/>
        <v>0</v>
      </c>
      <c r="U86" s="72">
        <f t="shared" si="46"/>
        <v>0</v>
      </c>
      <c r="V86" s="1343"/>
      <c r="W86" s="1343"/>
      <c r="X86" s="1343"/>
      <c r="Y86" s="1343"/>
      <c r="Z86" s="295"/>
      <c r="AA86" s="296"/>
      <c r="AB86" s="1551"/>
    </row>
    <row r="87" spans="1:28" ht="18" customHeight="1">
      <c r="A87" s="1545"/>
      <c r="B87" s="1547"/>
      <c r="C87" s="1398"/>
      <c r="D87" s="1408"/>
      <c r="E87" s="1409"/>
      <c r="F87" s="1410"/>
      <c r="G87" s="1393"/>
      <c r="H87" s="1396"/>
      <c r="I87" s="1412"/>
      <c r="J87" s="1391" t="s">
        <v>105</v>
      </c>
      <c r="K87" s="439">
        <v>0.25</v>
      </c>
      <c r="L87" s="432" t="s">
        <v>22</v>
      </c>
      <c r="M87" s="493">
        <v>0.1</v>
      </c>
      <c r="N87" s="493">
        <v>0.4</v>
      </c>
      <c r="O87" s="495">
        <v>0.7</v>
      </c>
      <c r="P87" s="494">
        <v>1</v>
      </c>
      <c r="Q87" s="50">
        <f t="shared" si="51"/>
        <v>2.5000000000000001E-2</v>
      </c>
      <c r="R87" s="50">
        <f t="shared" si="52"/>
        <v>0.1</v>
      </c>
      <c r="S87" s="50">
        <f t="shared" si="44"/>
        <v>0.17499999999999999</v>
      </c>
      <c r="T87" s="50">
        <f t="shared" si="45"/>
        <v>0.25</v>
      </c>
      <c r="U87" s="55">
        <f t="shared" si="46"/>
        <v>0.25</v>
      </c>
      <c r="V87" s="1343"/>
      <c r="W87" s="1343"/>
      <c r="X87" s="1343"/>
      <c r="Y87" s="1343"/>
      <c r="Z87" s="295"/>
      <c r="AA87" s="296"/>
      <c r="AB87" s="1551"/>
    </row>
    <row r="88" spans="1:28" ht="21" customHeight="1">
      <c r="A88" s="1545"/>
      <c r="B88" s="1547"/>
      <c r="C88" s="1398"/>
      <c r="D88" s="1408"/>
      <c r="E88" s="1409"/>
      <c r="F88" s="1410"/>
      <c r="G88" s="1393"/>
      <c r="H88" s="1396"/>
      <c r="I88" s="1412"/>
      <c r="J88" s="1391"/>
      <c r="K88" s="440">
        <v>0.25</v>
      </c>
      <c r="L88" s="441" t="s">
        <v>23</v>
      </c>
      <c r="M88" s="87">
        <v>0</v>
      </c>
      <c r="N88" s="87">
        <v>0</v>
      </c>
      <c r="O88" s="87">
        <v>0</v>
      </c>
      <c r="P88" s="88">
        <v>0</v>
      </c>
      <c r="Q88" s="73">
        <f t="shared" si="51"/>
        <v>0</v>
      </c>
      <c r="R88" s="73">
        <f t="shared" si="52"/>
        <v>0</v>
      </c>
      <c r="S88" s="73">
        <f t="shared" si="44"/>
        <v>0</v>
      </c>
      <c r="T88" s="73">
        <f t="shared" si="45"/>
        <v>0</v>
      </c>
      <c r="U88" s="72">
        <f t="shared" si="46"/>
        <v>0</v>
      </c>
      <c r="V88" s="1343"/>
      <c r="W88" s="1343"/>
      <c r="X88" s="1343"/>
      <c r="Y88" s="1343"/>
      <c r="Z88" s="295"/>
      <c r="AA88" s="296"/>
      <c r="AB88" s="1551"/>
    </row>
    <row r="89" spans="1:28" ht="35.450000000000003" customHeight="1">
      <c r="A89" s="1545"/>
      <c r="B89" s="1547"/>
      <c r="C89" s="1398"/>
      <c r="D89" s="1408"/>
      <c r="E89" s="1409"/>
      <c r="F89" s="1410"/>
      <c r="G89" s="1393"/>
      <c r="H89" s="1396"/>
      <c r="I89" s="1412"/>
      <c r="J89" s="1414" t="s">
        <v>828</v>
      </c>
      <c r="K89" s="442">
        <v>0.25</v>
      </c>
      <c r="L89" s="443" t="s">
        <v>22</v>
      </c>
      <c r="M89" s="89">
        <v>0</v>
      </c>
      <c r="N89" s="89">
        <v>0</v>
      </c>
      <c r="O89" s="39">
        <v>0</v>
      </c>
      <c r="P89" s="89">
        <v>1</v>
      </c>
      <c r="Q89" s="50">
        <f t="shared" si="51"/>
        <v>0</v>
      </c>
      <c r="R89" s="50">
        <f t="shared" si="52"/>
        <v>0</v>
      </c>
      <c r="S89" s="50">
        <f t="shared" si="44"/>
        <v>0</v>
      </c>
      <c r="T89" s="50">
        <f t="shared" si="45"/>
        <v>0.25</v>
      </c>
      <c r="U89" s="55">
        <f t="shared" si="46"/>
        <v>0.25</v>
      </c>
      <c r="V89" s="1343"/>
      <c r="W89" s="1343"/>
      <c r="X89" s="1343"/>
      <c r="Y89" s="1343"/>
      <c r="Z89" s="295"/>
      <c r="AA89" s="296"/>
      <c r="AB89" s="1551"/>
    </row>
    <row r="90" spans="1:28" ht="37.15" customHeight="1" thickBot="1">
      <c r="A90" s="1545"/>
      <c r="B90" s="1547"/>
      <c r="C90" s="1398"/>
      <c r="D90" s="1408"/>
      <c r="E90" s="1409"/>
      <c r="F90" s="1410"/>
      <c r="G90" s="1394"/>
      <c r="H90" s="1397"/>
      <c r="I90" s="1413"/>
      <c r="J90" s="1415"/>
      <c r="K90" s="444">
        <v>0.25</v>
      </c>
      <c r="L90" s="423" t="s">
        <v>23</v>
      </c>
      <c r="M90" s="91">
        <v>0</v>
      </c>
      <c r="N90" s="91">
        <v>0</v>
      </c>
      <c r="O90" s="91">
        <v>0</v>
      </c>
      <c r="P90" s="91">
        <v>0</v>
      </c>
      <c r="Q90" s="73">
        <f t="shared" si="51"/>
        <v>0</v>
      </c>
      <c r="R90" s="73">
        <f t="shared" si="52"/>
        <v>0</v>
      </c>
      <c r="S90" s="73">
        <f t="shared" si="44"/>
        <v>0</v>
      </c>
      <c r="T90" s="73">
        <f t="shared" si="45"/>
        <v>0</v>
      </c>
      <c r="U90" s="72">
        <f t="shared" si="46"/>
        <v>0</v>
      </c>
      <c r="V90" s="1344"/>
      <c r="W90" s="1344"/>
      <c r="X90" s="1344"/>
      <c r="Y90" s="1344"/>
      <c r="Z90" s="300"/>
      <c r="AA90" s="301"/>
      <c r="AB90" s="1552"/>
    </row>
    <row r="91" spans="1:28">
      <c r="I91" s="111"/>
      <c r="Q91" s="112">
        <v>0</v>
      </c>
      <c r="R91" s="112">
        <v>0</v>
      </c>
      <c r="S91" s="112">
        <v>0</v>
      </c>
      <c r="T91" s="112">
        <v>0</v>
      </c>
      <c r="U91" s="112">
        <v>0</v>
      </c>
      <c r="V91" s="52"/>
      <c r="W91" s="52"/>
      <c r="X91" s="52"/>
      <c r="Y91" s="52"/>
    </row>
    <row r="92" spans="1:28" ht="17.25" thickBot="1">
      <c r="Q92" s="113">
        <v>0</v>
      </c>
      <c r="R92" s="113">
        <v>0</v>
      </c>
      <c r="S92" s="113">
        <v>0</v>
      </c>
      <c r="T92" s="113">
        <f>+((SUMIF($L$3:$L$90,"E",T$3:T$90)))/14</f>
        <v>0</v>
      </c>
      <c r="U92" s="114">
        <v>0</v>
      </c>
      <c r="V92" s="57"/>
      <c r="W92" s="57"/>
      <c r="X92" s="57"/>
      <c r="Y92" s="57"/>
    </row>
    <row r="93" spans="1:28" ht="17.25" thickBot="1">
      <c r="Q93" s="51"/>
      <c r="R93" s="51"/>
      <c r="S93" s="51"/>
      <c r="T93" s="51"/>
      <c r="U93" s="52"/>
      <c r="V93" s="57"/>
      <c r="W93" s="57"/>
      <c r="X93" s="57"/>
      <c r="Y93" s="57"/>
    </row>
    <row r="94" spans="1:28" ht="17.25" thickBot="1">
      <c r="Q94" s="661" t="s">
        <v>113</v>
      </c>
      <c r="R94" s="662"/>
      <c r="S94" s="662"/>
      <c r="T94" s="662"/>
      <c r="U94" s="663"/>
      <c r="V94" s="57"/>
      <c r="W94" s="57"/>
      <c r="X94" s="57"/>
      <c r="Y94" s="57"/>
    </row>
    <row r="95" spans="1:28" ht="17.25" thickBot="1">
      <c r="Q95" s="107">
        <v>0</v>
      </c>
      <c r="R95" s="107">
        <v>0</v>
      </c>
      <c r="S95" s="107">
        <v>0</v>
      </c>
      <c r="T95" s="107">
        <v>0</v>
      </c>
      <c r="U95" s="107">
        <v>0</v>
      </c>
      <c r="V95" s="57"/>
      <c r="W95" s="57"/>
      <c r="X95" s="57"/>
      <c r="Y95" s="57"/>
    </row>
    <row r="96" spans="1:28" ht="17.25" thickBot="1">
      <c r="Q96" s="108">
        <v>0</v>
      </c>
      <c r="R96" s="108">
        <v>0</v>
      </c>
      <c r="S96" s="108">
        <v>0</v>
      </c>
      <c r="T96" s="109">
        <v>0</v>
      </c>
      <c r="U96" s="110">
        <v>0</v>
      </c>
      <c r="V96" s="56"/>
      <c r="W96" s="56"/>
      <c r="X96" s="56"/>
      <c r="Y96" s="56"/>
    </row>
    <row r="97" spans="17:25">
      <c r="Q97" s="51"/>
      <c r="R97" s="51"/>
      <c r="S97" s="51"/>
      <c r="T97" s="51"/>
      <c r="U97" s="52"/>
      <c r="V97" s="57"/>
      <c r="W97" s="57"/>
      <c r="X97" s="57"/>
      <c r="Y97" s="57"/>
    </row>
    <row r="98" spans="17:25">
      <c r="Q98" s="51"/>
      <c r="R98" s="51"/>
      <c r="S98" s="51"/>
      <c r="T98" s="51"/>
      <c r="U98" s="52"/>
      <c r="V98" s="57"/>
      <c r="W98" s="57"/>
      <c r="X98" s="57"/>
      <c r="Y98" s="57"/>
    </row>
    <row r="99" spans="17:25">
      <c r="Q99" s="51"/>
      <c r="R99" s="51"/>
      <c r="S99" s="51"/>
      <c r="T99" s="51"/>
      <c r="U99" s="52"/>
      <c r="V99" s="57"/>
      <c r="W99" s="57"/>
      <c r="X99" s="57"/>
      <c r="Y99" s="57"/>
    </row>
    <row r="100" spans="17:25">
      <c r="Q100" s="51"/>
      <c r="R100" s="51"/>
      <c r="S100" s="51"/>
      <c r="T100" s="51"/>
      <c r="U100" s="52"/>
      <c r="V100" s="57"/>
      <c r="W100" s="57"/>
      <c r="X100" s="57"/>
      <c r="Y100" s="57"/>
    </row>
    <row r="101" spans="17:25">
      <c r="Q101" s="51"/>
      <c r="R101" s="51"/>
      <c r="S101" s="51"/>
      <c r="T101" s="51"/>
      <c r="U101" s="52"/>
      <c r="V101" s="57"/>
      <c r="W101" s="57"/>
      <c r="X101" s="57"/>
      <c r="Y101" s="57"/>
    </row>
    <row r="102" spans="17:25">
      <c r="Q102" s="51"/>
      <c r="R102" s="51"/>
      <c r="S102" s="51"/>
      <c r="T102" s="51"/>
      <c r="U102" s="52"/>
      <c r="V102" s="57"/>
      <c r="W102" s="57"/>
      <c r="X102" s="57"/>
      <c r="Y102" s="57"/>
    </row>
    <row r="103" spans="17:25">
      <c r="Q103" s="51"/>
      <c r="R103" s="51"/>
      <c r="S103" s="51"/>
      <c r="T103" s="51"/>
      <c r="U103" s="52"/>
      <c r="V103" s="57"/>
      <c r="W103" s="57"/>
      <c r="X103" s="57"/>
      <c r="Y103" s="57"/>
    </row>
    <row r="104" spans="17:25">
      <c r="Q104" s="35"/>
      <c r="R104" s="35"/>
      <c r="S104" s="35"/>
      <c r="T104" s="35"/>
      <c r="U104" s="35"/>
      <c r="V104" s="35"/>
      <c r="W104" s="35"/>
      <c r="X104" s="35"/>
      <c r="Y104" s="35"/>
    </row>
    <row r="105" spans="17:25">
      <c r="Q105" s="35"/>
      <c r="R105" s="35"/>
      <c r="S105" s="35"/>
      <c r="T105" s="35"/>
      <c r="U105" s="35"/>
      <c r="V105" s="35"/>
      <c r="W105" s="35"/>
      <c r="X105" s="35"/>
      <c r="Y105" s="35"/>
    </row>
    <row r="106" spans="17:25">
      <c r="Q106" s="35"/>
      <c r="R106" s="35"/>
      <c r="S106" s="35"/>
      <c r="T106" s="35"/>
      <c r="U106" s="35"/>
      <c r="V106" s="35"/>
      <c r="W106" s="35"/>
      <c r="X106" s="35"/>
      <c r="Y106" s="35"/>
    </row>
    <row r="107" spans="17:25">
      <c r="Q107" s="35"/>
      <c r="R107" s="35"/>
      <c r="S107" s="35"/>
      <c r="T107" s="35"/>
      <c r="U107" s="35"/>
      <c r="V107" s="35"/>
      <c r="W107" s="35"/>
      <c r="X107" s="35"/>
      <c r="Y107" s="35"/>
    </row>
    <row r="108" spans="17:25">
      <c r="Q108" s="35"/>
      <c r="R108" s="35"/>
      <c r="S108" s="35"/>
      <c r="T108" s="35"/>
      <c r="U108" s="35"/>
      <c r="V108" s="35"/>
      <c r="W108" s="35"/>
      <c r="X108" s="35"/>
      <c r="Y108" s="35"/>
    </row>
    <row r="109" spans="17:25">
      <c r="Q109" s="35"/>
      <c r="R109" s="35"/>
      <c r="S109" s="35"/>
      <c r="T109" s="35"/>
      <c r="U109" s="35"/>
      <c r="V109" s="35"/>
      <c r="W109" s="35"/>
      <c r="X109" s="35"/>
      <c r="Y109" s="35"/>
    </row>
    <row r="110" spans="17:25">
      <c r="Q110" s="35"/>
      <c r="R110" s="35"/>
      <c r="S110" s="35"/>
      <c r="T110" s="35"/>
      <c r="U110" s="35"/>
      <c r="V110" s="35"/>
      <c r="W110" s="35"/>
      <c r="X110" s="35"/>
      <c r="Y110" s="35"/>
    </row>
    <row r="111" spans="17:25">
      <c r="Q111" s="35"/>
      <c r="R111" s="35"/>
      <c r="S111" s="35"/>
      <c r="T111" s="35"/>
      <c r="U111" s="35"/>
      <c r="V111" s="35"/>
      <c r="W111" s="35"/>
      <c r="X111" s="35"/>
      <c r="Y111" s="35"/>
    </row>
    <row r="112" spans="17:25">
      <c r="Q112" s="35"/>
      <c r="R112" s="35"/>
      <c r="S112" s="35"/>
      <c r="T112" s="35"/>
      <c r="U112" s="35"/>
      <c r="V112" s="35"/>
      <c r="W112" s="35"/>
      <c r="X112" s="35"/>
      <c r="Y112" s="35"/>
    </row>
    <row r="113" spans="17:25">
      <c r="Q113" s="35"/>
      <c r="R113" s="35"/>
      <c r="S113" s="35"/>
      <c r="T113" s="35"/>
      <c r="U113" s="35"/>
      <c r="V113" s="35"/>
      <c r="W113" s="35"/>
      <c r="X113" s="35"/>
      <c r="Y113" s="35"/>
    </row>
    <row r="114" spans="17:25">
      <c r="Q114" s="35"/>
      <c r="R114" s="35"/>
      <c r="S114" s="35"/>
      <c r="T114" s="35"/>
      <c r="U114" s="35"/>
      <c r="V114" s="35"/>
      <c r="W114" s="35"/>
      <c r="X114" s="35"/>
      <c r="Y114" s="35"/>
    </row>
    <row r="115" spans="17:25">
      <c r="Q115" s="35"/>
      <c r="R115" s="35"/>
      <c r="S115" s="35"/>
      <c r="T115" s="35"/>
      <c r="U115" s="35"/>
      <c r="V115" s="35"/>
      <c r="W115" s="35"/>
      <c r="X115" s="35"/>
      <c r="Y115" s="35"/>
    </row>
    <row r="116" spans="17:25">
      <c r="Q116" s="35"/>
      <c r="R116" s="35"/>
      <c r="S116" s="35"/>
      <c r="T116" s="35"/>
      <c r="U116" s="35"/>
      <c r="V116" s="35"/>
      <c r="W116" s="35"/>
      <c r="X116" s="35"/>
      <c r="Y116" s="35"/>
    </row>
    <row r="117" spans="17:25">
      <c r="Q117" s="35"/>
      <c r="R117" s="35"/>
      <c r="S117" s="35"/>
      <c r="T117" s="35"/>
      <c r="U117" s="35"/>
      <c r="V117" s="35"/>
      <c r="W117" s="35"/>
      <c r="X117" s="35"/>
      <c r="Y117" s="35"/>
    </row>
    <row r="118" spans="17:25">
      <c r="Q118" s="35"/>
      <c r="R118" s="35"/>
      <c r="S118" s="35"/>
      <c r="T118" s="35"/>
      <c r="U118" s="35"/>
      <c r="V118" s="35"/>
      <c r="W118" s="35"/>
      <c r="X118" s="35"/>
      <c r="Y118" s="35"/>
    </row>
    <row r="119" spans="17:25">
      <c r="Q119" s="35"/>
      <c r="R119" s="35"/>
      <c r="S119" s="35"/>
      <c r="T119" s="35"/>
      <c r="U119" s="35"/>
      <c r="V119" s="35"/>
      <c r="W119" s="35"/>
      <c r="X119" s="35"/>
      <c r="Y119" s="35"/>
    </row>
    <row r="120" spans="17:25">
      <c r="Q120" s="35"/>
      <c r="R120" s="35"/>
      <c r="S120" s="35"/>
      <c r="T120" s="35"/>
      <c r="U120" s="35"/>
      <c r="V120" s="35"/>
      <c r="W120" s="35"/>
      <c r="X120" s="35"/>
      <c r="Y120" s="35"/>
    </row>
    <row r="121" spans="17:25">
      <c r="Q121" s="35"/>
      <c r="R121" s="35"/>
      <c r="S121" s="35"/>
      <c r="T121" s="35"/>
      <c r="U121" s="35"/>
      <c r="V121" s="35"/>
      <c r="W121" s="35"/>
      <c r="X121" s="35"/>
      <c r="Y121" s="35"/>
    </row>
    <row r="122" spans="17:25">
      <c r="Q122" s="35"/>
      <c r="R122" s="35"/>
      <c r="S122" s="35"/>
      <c r="T122" s="35"/>
      <c r="U122" s="35"/>
      <c r="V122" s="35"/>
      <c r="W122" s="35"/>
      <c r="X122" s="35"/>
      <c r="Y122" s="35"/>
    </row>
    <row r="123" spans="17:25">
      <c r="Q123" s="35"/>
      <c r="R123" s="35"/>
      <c r="S123" s="35"/>
      <c r="T123" s="35"/>
      <c r="U123" s="35"/>
      <c r="V123" s="35"/>
      <c r="W123" s="35"/>
      <c r="X123" s="35"/>
      <c r="Y123" s="35"/>
    </row>
    <row r="124" spans="17:25">
      <c r="Q124" s="35"/>
      <c r="R124" s="35"/>
      <c r="S124" s="35"/>
      <c r="T124" s="35"/>
      <c r="U124" s="35"/>
      <c r="V124" s="35"/>
      <c r="W124" s="35"/>
      <c r="X124" s="35"/>
      <c r="Y124" s="35"/>
    </row>
    <row r="125" spans="17:25">
      <c r="Q125" s="35"/>
      <c r="R125" s="35"/>
      <c r="S125" s="35"/>
      <c r="T125" s="35"/>
      <c r="U125" s="35"/>
      <c r="V125" s="35"/>
      <c r="W125" s="35"/>
      <c r="X125" s="35"/>
      <c r="Y125" s="35"/>
    </row>
    <row r="126" spans="17:25">
      <c r="Q126" s="35"/>
      <c r="R126" s="35"/>
      <c r="S126" s="35"/>
      <c r="T126" s="35"/>
      <c r="U126" s="35"/>
      <c r="V126" s="35"/>
      <c r="W126" s="35"/>
      <c r="X126" s="35"/>
      <c r="Y126" s="35"/>
    </row>
    <row r="127" spans="17:25">
      <c r="Q127" s="35"/>
      <c r="R127" s="35"/>
      <c r="S127" s="35"/>
      <c r="T127" s="35"/>
      <c r="U127" s="35"/>
      <c r="V127" s="35"/>
      <c r="W127" s="35"/>
      <c r="X127" s="35"/>
      <c r="Y127" s="35"/>
    </row>
    <row r="128" spans="17:25">
      <c r="Q128" s="35"/>
      <c r="R128" s="35"/>
      <c r="S128" s="35"/>
      <c r="T128" s="35"/>
      <c r="U128" s="35"/>
      <c r="V128" s="35"/>
      <c r="W128" s="35"/>
      <c r="X128" s="35"/>
      <c r="Y128" s="35"/>
    </row>
    <row r="129" spans="17:25">
      <c r="Q129" s="35"/>
      <c r="R129" s="35"/>
      <c r="S129" s="35"/>
      <c r="T129" s="35"/>
      <c r="U129" s="35"/>
      <c r="V129" s="35"/>
      <c r="W129" s="35"/>
      <c r="X129" s="35"/>
      <c r="Y129" s="35"/>
    </row>
    <row r="130" spans="17:25">
      <c r="Q130" s="35"/>
      <c r="R130" s="35"/>
      <c r="S130" s="35"/>
      <c r="T130" s="35"/>
      <c r="U130" s="35"/>
      <c r="V130" s="35"/>
      <c r="W130" s="35"/>
      <c r="X130" s="35"/>
      <c r="Y130" s="35"/>
    </row>
    <row r="131" spans="17:25">
      <c r="Q131" s="35"/>
      <c r="R131" s="35"/>
      <c r="S131" s="35"/>
      <c r="T131" s="35"/>
      <c r="U131" s="35"/>
      <c r="V131" s="35"/>
      <c r="W131" s="35"/>
      <c r="X131" s="35"/>
      <c r="Y131" s="35"/>
    </row>
    <row r="132" spans="17:25">
      <c r="Q132" s="35"/>
      <c r="R132" s="35"/>
      <c r="S132" s="35"/>
      <c r="T132" s="35"/>
      <c r="U132" s="35"/>
      <c r="V132" s="35"/>
      <c r="W132" s="35"/>
      <c r="X132" s="35"/>
      <c r="Y132" s="35"/>
    </row>
    <row r="133" spans="17:25">
      <c r="Q133" s="35"/>
      <c r="R133" s="35"/>
      <c r="S133" s="35"/>
      <c r="T133" s="35"/>
      <c r="U133" s="35"/>
      <c r="V133" s="35"/>
      <c r="W133" s="35"/>
      <c r="X133" s="35"/>
      <c r="Y133" s="35"/>
    </row>
    <row r="134" spans="17:25">
      <c r="Q134" s="35"/>
      <c r="R134" s="35"/>
      <c r="S134" s="35"/>
      <c r="T134" s="35"/>
      <c r="U134" s="35"/>
      <c r="V134" s="35"/>
      <c r="W134" s="35"/>
      <c r="X134" s="35"/>
      <c r="Y134" s="35"/>
    </row>
    <row r="135" spans="17:25">
      <c r="Q135" s="35"/>
      <c r="R135" s="35"/>
      <c r="S135" s="35"/>
      <c r="T135" s="35"/>
      <c r="U135" s="35"/>
      <c r="V135" s="35"/>
      <c r="W135" s="35"/>
      <c r="X135" s="35"/>
      <c r="Y135" s="35"/>
    </row>
    <row r="136" spans="17:25">
      <c r="Q136" s="35"/>
      <c r="R136" s="35"/>
      <c r="S136" s="35"/>
      <c r="T136" s="35"/>
      <c r="U136" s="35"/>
      <c r="V136" s="35"/>
      <c r="W136" s="35"/>
      <c r="X136" s="35"/>
      <c r="Y136" s="35"/>
    </row>
    <row r="137" spans="17:25">
      <c r="Q137" s="35"/>
      <c r="R137" s="35"/>
      <c r="S137" s="35"/>
      <c r="T137" s="35"/>
      <c r="U137" s="35"/>
      <c r="V137" s="35"/>
      <c r="W137" s="35"/>
      <c r="X137" s="35"/>
      <c r="Y137" s="35"/>
    </row>
    <row r="138" spans="17:25">
      <c r="Q138" s="35"/>
      <c r="R138" s="35"/>
      <c r="S138" s="35"/>
      <c r="T138" s="35"/>
      <c r="U138" s="35"/>
      <c r="V138" s="35"/>
      <c r="W138" s="35"/>
      <c r="X138" s="35"/>
      <c r="Y138" s="35"/>
    </row>
    <row r="139" spans="17:25">
      <c r="Q139" s="35"/>
      <c r="R139" s="35"/>
      <c r="S139" s="35"/>
      <c r="T139" s="35"/>
      <c r="U139" s="35"/>
      <c r="V139" s="35"/>
      <c r="W139" s="35"/>
      <c r="X139" s="35"/>
      <c r="Y139" s="35"/>
    </row>
    <row r="140" spans="17:25">
      <c r="Q140" s="35"/>
      <c r="R140" s="35"/>
      <c r="S140" s="35"/>
      <c r="T140" s="35"/>
      <c r="U140" s="35"/>
      <c r="V140" s="35"/>
      <c r="W140" s="35"/>
      <c r="X140" s="35"/>
      <c r="Y140" s="35"/>
    </row>
    <row r="141" spans="17:25">
      <c r="Q141" s="35"/>
      <c r="R141" s="35"/>
      <c r="S141" s="35"/>
      <c r="T141" s="35"/>
      <c r="U141" s="35"/>
      <c r="V141" s="35"/>
      <c r="W141" s="35"/>
      <c r="X141" s="35"/>
      <c r="Y141" s="35"/>
    </row>
    <row r="142" spans="17:25">
      <c r="Q142" s="35"/>
      <c r="R142" s="35"/>
      <c r="S142" s="35"/>
      <c r="T142" s="35"/>
      <c r="U142" s="35"/>
      <c r="V142" s="35"/>
      <c r="W142" s="35"/>
      <c r="X142" s="35"/>
      <c r="Y142" s="35"/>
    </row>
    <row r="143" spans="17:25">
      <c r="Q143" s="35"/>
      <c r="R143" s="35"/>
      <c r="S143" s="35"/>
      <c r="T143" s="35"/>
      <c r="U143" s="35"/>
      <c r="V143" s="35"/>
      <c r="W143" s="35"/>
      <c r="X143" s="35"/>
      <c r="Y143" s="35"/>
    </row>
    <row r="144" spans="17:25">
      <c r="Q144" s="35"/>
      <c r="R144" s="35"/>
      <c r="S144" s="35"/>
      <c r="T144" s="35"/>
      <c r="U144" s="35"/>
      <c r="V144" s="35"/>
      <c r="W144" s="35"/>
      <c r="X144" s="35"/>
      <c r="Y144" s="35"/>
    </row>
    <row r="145" spans="17:25">
      <c r="Q145" s="35"/>
      <c r="R145" s="35"/>
      <c r="S145" s="35"/>
      <c r="T145" s="35"/>
      <c r="U145" s="35"/>
      <c r="V145" s="35"/>
      <c r="W145" s="35"/>
      <c r="X145" s="35"/>
      <c r="Y145" s="35"/>
    </row>
    <row r="146" spans="17:25">
      <c r="Q146" s="35"/>
      <c r="R146" s="35"/>
      <c r="S146" s="35"/>
      <c r="T146" s="35"/>
      <c r="U146" s="35"/>
      <c r="V146" s="35"/>
      <c r="W146" s="35"/>
      <c r="X146" s="35"/>
      <c r="Y146" s="35"/>
    </row>
    <row r="147" spans="17:25">
      <c r="Q147" s="35"/>
      <c r="R147" s="35"/>
      <c r="S147" s="35"/>
      <c r="T147" s="35"/>
      <c r="U147" s="35"/>
      <c r="V147" s="35"/>
      <c r="W147" s="35"/>
      <c r="X147" s="35"/>
      <c r="Y147" s="35"/>
    </row>
    <row r="148" spans="17:25">
      <c r="Q148" s="35"/>
      <c r="R148" s="35"/>
      <c r="S148" s="35"/>
      <c r="T148" s="35"/>
      <c r="U148" s="35"/>
      <c r="V148" s="35"/>
      <c r="W148" s="35"/>
      <c r="X148" s="35"/>
      <c r="Y148" s="35"/>
    </row>
    <row r="149" spans="17:25">
      <c r="Q149" s="35"/>
      <c r="R149" s="35"/>
      <c r="S149" s="35"/>
      <c r="T149" s="35"/>
      <c r="U149" s="35"/>
      <c r="V149" s="35"/>
      <c r="W149" s="35"/>
      <c r="X149" s="35"/>
      <c r="Y149" s="35"/>
    </row>
    <row r="150" spans="17:25">
      <c r="Q150" s="35"/>
      <c r="R150" s="35"/>
      <c r="S150" s="35"/>
      <c r="T150" s="35"/>
      <c r="U150" s="35"/>
      <c r="V150" s="35"/>
      <c r="W150" s="35"/>
      <c r="X150" s="35"/>
      <c r="Y150" s="35"/>
    </row>
    <row r="151" spans="17:25">
      <c r="Q151" s="35"/>
      <c r="R151" s="35"/>
      <c r="S151" s="35"/>
      <c r="T151" s="35"/>
      <c r="U151" s="35"/>
      <c r="V151" s="35"/>
      <c r="W151" s="35"/>
      <c r="X151" s="35"/>
      <c r="Y151" s="35"/>
    </row>
    <row r="152" spans="17:25">
      <c r="Q152" s="35"/>
      <c r="R152" s="35"/>
      <c r="S152" s="35"/>
      <c r="T152" s="35"/>
      <c r="U152" s="35"/>
      <c r="V152" s="35"/>
      <c r="W152" s="35"/>
      <c r="X152" s="35"/>
      <c r="Y152" s="35"/>
    </row>
    <row r="153" spans="17:25">
      <c r="Q153" s="35"/>
      <c r="R153" s="35"/>
      <c r="S153" s="35"/>
      <c r="T153" s="35"/>
      <c r="U153" s="35"/>
      <c r="V153" s="35"/>
      <c r="W153" s="35"/>
      <c r="X153" s="35"/>
      <c r="Y153" s="35"/>
    </row>
    <row r="154" spans="17:25">
      <c r="Q154" s="35"/>
      <c r="R154" s="35"/>
      <c r="S154" s="35"/>
      <c r="T154" s="35"/>
      <c r="U154" s="35"/>
      <c r="V154" s="35"/>
      <c r="W154" s="35"/>
      <c r="X154" s="35"/>
      <c r="Y154" s="35"/>
    </row>
    <row r="155" spans="17:25">
      <c r="Q155" s="35"/>
      <c r="R155" s="35"/>
      <c r="S155" s="35"/>
      <c r="T155" s="35"/>
      <c r="U155" s="35"/>
      <c r="V155" s="35"/>
      <c r="W155" s="35"/>
      <c r="X155" s="35"/>
      <c r="Y155" s="35"/>
    </row>
    <row r="156" spans="17:25">
      <c r="Q156" s="35"/>
      <c r="R156" s="35"/>
      <c r="S156" s="35"/>
      <c r="T156" s="35"/>
      <c r="U156" s="35"/>
      <c r="V156" s="35"/>
      <c r="W156" s="35"/>
      <c r="X156" s="35"/>
      <c r="Y156" s="35"/>
    </row>
    <row r="157" spans="17:25">
      <c r="Q157" s="35"/>
      <c r="R157" s="35"/>
      <c r="S157" s="35"/>
      <c r="T157" s="35"/>
      <c r="U157" s="35"/>
      <c r="V157" s="35"/>
      <c r="W157" s="35"/>
      <c r="X157" s="35"/>
      <c r="Y157" s="35"/>
    </row>
    <row r="158" spans="17:25">
      <c r="Q158" s="35"/>
      <c r="R158" s="35"/>
      <c r="S158" s="35"/>
      <c r="T158" s="35"/>
      <c r="U158" s="35"/>
      <c r="V158" s="35"/>
      <c r="W158" s="35"/>
      <c r="X158" s="35"/>
      <c r="Y158" s="35"/>
    </row>
    <row r="159" spans="17:25">
      <c r="Q159" s="35"/>
      <c r="R159" s="35"/>
      <c r="S159" s="35"/>
      <c r="T159" s="35"/>
      <c r="U159" s="35"/>
      <c r="V159" s="35"/>
      <c r="W159" s="35"/>
      <c r="X159" s="35"/>
      <c r="Y159" s="35"/>
    </row>
    <row r="160" spans="17:25">
      <c r="Q160" s="35"/>
      <c r="R160" s="35"/>
      <c r="S160" s="35"/>
      <c r="T160" s="35"/>
      <c r="U160" s="35"/>
      <c r="V160" s="35"/>
      <c r="W160" s="35"/>
      <c r="X160" s="35"/>
      <c r="Y160" s="35"/>
    </row>
    <row r="161" spans="17:25">
      <c r="Q161" s="35"/>
      <c r="R161" s="35"/>
      <c r="S161" s="35"/>
      <c r="T161" s="35"/>
      <c r="U161" s="35"/>
      <c r="V161" s="35"/>
      <c r="W161" s="35"/>
      <c r="X161" s="35"/>
      <c r="Y161" s="35"/>
    </row>
    <row r="162" spans="17:25">
      <c r="Q162" s="35"/>
      <c r="R162" s="35"/>
      <c r="S162" s="35"/>
      <c r="T162" s="35"/>
      <c r="U162" s="35"/>
      <c r="V162" s="35"/>
      <c r="W162" s="35"/>
      <c r="X162" s="35"/>
      <c r="Y162" s="35"/>
    </row>
    <row r="163" spans="17:25">
      <c r="Q163" s="35"/>
      <c r="R163" s="35"/>
      <c r="S163" s="35"/>
      <c r="T163" s="35"/>
      <c r="U163" s="35"/>
      <c r="V163" s="35"/>
      <c r="W163" s="35"/>
      <c r="X163" s="35"/>
      <c r="Y163" s="35"/>
    </row>
    <row r="164" spans="17:25">
      <c r="Q164" s="35"/>
      <c r="R164" s="35"/>
      <c r="S164" s="35"/>
      <c r="T164" s="35"/>
      <c r="U164" s="35"/>
      <c r="V164" s="35"/>
      <c r="W164" s="35"/>
      <c r="X164" s="35"/>
      <c r="Y164" s="35"/>
    </row>
    <row r="165" spans="17:25">
      <c r="Q165" s="35"/>
      <c r="R165" s="35"/>
      <c r="S165" s="35"/>
      <c r="T165" s="35"/>
      <c r="U165" s="35"/>
      <c r="V165" s="35"/>
      <c r="W165" s="35"/>
      <c r="X165" s="35"/>
      <c r="Y165" s="35"/>
    </row>
    <row r="166" spans="17:25">
      <c r="Q166" s="35"/>
      <c r="R166" s="35"/>
      <c r="S166" s="35"/>
      <c r="T166" s="35"/>
      <c r="U166" s="35"/>
      <c r="V166" s="35"/>
      <c r="W166" s="35"/>
      <c r="X166" s="35"/>
      <c r="Y166" s="35"/>
    </row>
    <row r="167" spans="17:25">
      <c r="Q167" s="35"/>
      <c r="R167" s="35"/>
      <c r="S167" s="35"/>
      <c r="T167" s="35"/>
      <c r="U167" s="35"/>
      <c r="V167" s="35"/>
      <c r="W167" s="35"/>
      <c r="X167" s="35"/>
      <c r="Y167" s="35"/>
    </row>
    <row r="168" spans="17:25">
      <c r="Q168" s="35"/>
      <c r="R168" s="35"/>
      <c r="S168" s="35"/>
      <c r="T168" s="35"/>
      <c r="U168" s="35"/>
      <c r="V168" s="35"/>
      <c r="W168" s="35"/>
      <c r="X168" s="35"/>
      <c r="Y168" s="35"/>
    </row>
    <row r="169" spans="17:25">
      <c r="Q169" s="35"/>
      <c r="R169" s="35"/>
      <c r="S169" s="35"/>
      <c r="T169" s="35"/>
      <c r="U169" s="35"/>
      <c r="V169" s="35"/>
      <c r="W169" s="35"/>
      <c r="X169" s="35"/>
      <c r="Y169" s="35"/>
    </row>
    <row r="170" spans="17:25">
      <c r="Q170" s="35"/>
      <c r="R170" s="35"/>
      <c r="S170" s="35"/>
      <c r="T170" s="35"/>
      <c r="U170" s="35"/>
      <c r="V170" s="35"/>
      <c r="W170" s="35"/>
      <c r="X170" s="35"/>
      <c r="Y170" s="35"/>
    </row>
    <row r="171" spans="17:25">
      <c r="Q171" s="35"/>
      <c r="R171" s="35"/>
      <c r="S171" s="35"/>
      <c r="T171" s="35"/>
      <c r="U171" s="35"/>
      <c r="V171" s="35"/>
      <c r="W171" s="35"/>
      <c r="X171" s="35"/>
      <c r="Y171" s="35"/>
    </row>
  </sheetData>
  <mergeCells count="215">
    <mergeCell ref="A3:A90"/>
    <mergeCell ref="B3:B90"/>
    <mergeCell ref="C3:C32"/>
    <mergeCell ref="D3:D12"/>
    <mergeCell ref="E3:E12"/>
    <mergeCell ref="F3:F12"/>
    <mergeCell ref="AB3:AB90"/>
    <mergeCell ref="H5:H6"/>
    <mergeCell ref="J5:J6"/>
    <mergeCell ref="H7:H8"/>
    <mergeCell ref="J7:J8"/>
    <mergeCell ref="H9:H10"/>
    <mergeCell ref="J9:J10"/>
    <mergeCell ref="H3:H4"/>
    <mergeCell ref="I3:I12"/>
    <mergeCell ref="J3:J4"/>
    <mergeCell ref="V3:V12"/>
    <mergeCell ref="W3:W12"/>
    <mergeCell ref="Y27:Y32"/>
    <mergeCell ref="J31:J32"/>
    <mergeCell ref="Z27:Z32"/>
    <mergeCell ref="AA27:AA32"/>
    <mergeCell ref="J19:J20"/>
    <mergeCell ref="J21:J22"/>
    <mergeCell ref="J23:J24"/>
    <mergeCell ref="B1:C1"/>
    <mergeCell ref="E1:AB1"/>
    <mergeCell ref="K2:L2"/>
    <mergeCell ref="AA3:AA12"/>
    <mergeCell ref="J13:J14"/>
    <mergeCell ref="V13:V18"/>
    <mergeCell ref="W13:W18"/>
    <mergeCell ref="X13:X18"/>
    <mergeCell ref="Y13:Y18"/>
    <mergeCell ref="J15:J16"/>
    <mergeCell ref="J17:J18"/>
    <mergeCell ref="Z3:Z12"/>
    <mergeCell ref="D13:D18"/>
    <mergeCell ref="E13:E18"/>
    <mergeCell ref="F13:F18"/>
    <mergeCell ref="G13:G18"/>
    <mergeCell ref="H13:H18"/>
    <mergeCell ref="I13:I18"/>
    <mergeCell ref="J11:J12"/>
    <mergeCell ref="H11:H12"/>
    <mergeCell ref="Y3:Y12"/>
    <mergeCell ref="G3:G12"/>
    <mergeCell ref="X3:X12"/>
    <mergeCell ref="D27:D32"/>
    <mergeCell ref="E27:E32"/>
    <mergeCell ref="F27:F32"/>
    <mergeCell ref="I27:I32"/>
    <mergeCell ref="V19:V26"/>
    <mergeCell ref="W19:W26"/>
    <mergeCell ref="X19:X26"/>
    <mergeCell ref="Y19:Y26"/>
    <mergeCell ref="D19:D26"/>
    <mergeCell ref="H27:H28"/>
    <mergeCell ref="G29:G32"/>
    <mergeCell ref="H29:H32"/>
    <mergeCell ref="J27:J28"/>
    <mergeCell ref="V27:V32"/>
    <mergeCell ref="W27:W32"/>
    <mergeCell ref="X27:X32"/>
    <mergeCell ref="I19:I26"/>
    <mergeCell ref="H19:H26"/>
    <mergeCell ref="G19:G26"/>
    <mergeCell ref="F19:F26"/>
    <mergeCell ref="E19:E26"/>
    <mergeCell ref="J25:J26"/>
    <mergeCell ref="J29:J30"/>
    <mergeCell ref="G27:G28"/>
    <mergeCell ref="I49:I54"/>
    <mergeCell ref="H51:H52"/>
    <mergeCell ref="J51:J52"/>
    <mergeCell ref="H53:H54"/>
    <mergeCell ref="J53:J54"/>
    <mergeCell ref="W33:W40"/>
    <mergeCell ref="X33:X40"/>
    <mergeCell ref="D55:D60"/>
    <mergeCell ref="E55:E60"/>
    <mergeCell ref="F55:F60"/>
    <mergeCell ref="C33:C40"/>
    <mergeCell ref="D33:D40"/>
    <mergeCell ref="E33:E40"/>
    <mergeCell ref="F33:F40"/>
    <mergeCell ref="H39:H40"/>
    <mergeCell ref="V33:V40"/>
    <mergeCell ref="I33:I40"/>
    <mergeCell ref="J33:J34"/>
    <mergeCell ref="G33:G38"/>
    <mergeCell ref="H33:H38"/>
    <mergeCell ref="G39:G40"/>
    <mergeCell ref="Y33:Y40"/>
    <mergeCell ref="J35:J36"/>
    <mergeCell ref="J37:J38"/>
    <mergeCell ref="J39:J40"/>
    <mergeCell ref="J43:J44"/>
    <mergeCell ref="C49:C68"/>
    <mergeCell ref="D49:D54"/>
    <mergeCell ref="E49:E54"/>
    <mergeCell ref="F49:F54"/>
    <mergeCell ref="G49:G54"/>
    <mergeCell ref="I41:I48"/>
    <mergeCell ref="J41:J42"/>
    <mergeCell ref="V41:V48"/>
    <mergeCell ref="W41:W48"/>
    <mergeCell ref="C41:C48"/>
    <mergeCell ref="D41:D48"/>
    <mergeCell ref="E41:E48"/>
    <mergeCell ref="F41:F48"/>
    <mergeCell ref="G41:G48"/>
    <mergeCell ref="H41:H48"/>
    <mergeCell ref="H49:H50"/>
    <mergeCell ref="V55:V60"/>
    <mergeCell ref="W55:W60"/>
    <mergeCell ref="X55:X60"/>
    <mergeCell ref="Y55:Y60"/>
    <mergeCell ref="J57:J58"/>
    <mergeCell ref="J59:J60"/>
    <mergeCell ref="Z41:Z42"/>
    <mergeCell ref="J45:J46"/>
    <mergeCell ref="Z45:Z46"/>
    <mergeCell ref="J47:J48"/>
    <mergeCell ref="Z47:Z48"/>
    <mergeCell ref="X41:X48"/>
    <mergeCell ref="Y41:Y48"/>
    <mergeCell ref="D65:D68"/>
    <mergeCell ref="E65:E68"/>
    <mergeCell ref="F65:F68"/>
    <mergeCell ref="D61:D64"/>
    <mergeCell ref="E61:E64"/>
    <mergeCell ref="F61:F64"/>
    <mergeCell ref="Y49:Y54"/>
    <mergeCell ref="W65:W68"/>
    <mergeCell ref="X65:X68"/>
    <mergeCell ref="Y65:Y68"/>
    <mergeCell ref="J63:J64"/>
    <mergeCell ref="V63:V64"/>
    <mergeCell ref="W63:W64"/>
    <mergeCell ref="X63:X64"/>
    <mergeCell ref="Y63:Y64"/>
    <mergeCell ref="V65:V68"/>
    <mergeCell ref="J49:J50"/>
    <mergeCell ref="V49:V54"/>
    <mergeCell ref="W49:W54"/>
    <mergeCell ref="X49:X54"/>
    <mergeCell ref="G55:G60"/>
    <mergeCell ref="H55:H60"/>
    <mergeCell ref="I55:I60"/>
    <mergeCell ref="J55:J56"/>
    <mergeCell ref="J67:J68"/>
    <mergeCell ref="I65:I68"/>
    <mergeCell ref="J65:J66"/>
    <mergeCell ref="G61:G64"/>
    <mergeCell ref="H61:H64"/>
    <mergeCell ref="I61:I64"/>
    <mergeCell ref="J61:J62"/>
    <mergeCell ref="G65:G68"/>
    <mergeCell ref="H65:H68"/>
    <mergeCell ref="X69:X74"/>
    <mergeCell ref="Y69:Y74"/>
    <mergeCell ref="J73:J74"/>
    <mergeCell ref="C69:C80"/>
    <mergeCell ref="D69:D74"/>
    <mergeCell ref="E69:E74"/>
    <mergeCell ref="F69:F74"/>
    <mergeCell ref="G69:G74"/>
    <mergeCell ref="H69:H74"/>
    <mergeCell ref="D75:D80"/>
    <mergeCell ref="E75:E80"/>
    <mergeCell ref="F75:F80"/>
    <mergeCell ref="J71:J72"/>
    <mergeCell ref="H75:H78"/>
    <mergeCell ref="H79:H80"/>
    <mergeCell ref="I69:I74"/>
    <mergeCell ref="J69:J70"/>
    <mergeCell ref="V69:V74"/>
    <mergeCell ref="W69:W74"/>
    <mergeCell ref="C81:C90"/>
    <mergeCell ref="D81:D82"/>
    <mergeCell ref="E81:E82"/>
    <mergeCell ref="F81:F82"/>
    <mergeCell ref="G81:G82"/>
    <mergeCell ref="H81:H82"/>
    <mergeCell ref="I75:I80"/>
    <mergeCell ref="J75:J76"/>
    <mergeCell ref="I81:I82"/>
    <mergeCell ref="J81:J82"/>
    <mergeCell ref="D83:D90"/>
    <mergeCell ref="E83:E90"/>
    <mergeCell ref="F83:F90"/>
    <mergeCell ref="I83:I90"/>
    <mergeCell ref="J87:J88"/>
    <mergeCell ref="J89:J90"/>
    <mergeCell ref="G75:G80"/>
    <mergeCell ref="Q94:U94"/>
    <mergeCell ref="J83:J84"/>
    <mergeCell ref="V83:V90"/>
    <mergeCell ref="W83:W90"/>
    <mergeCell ref="X83:X90"/>
    <mergeCell ref="Y83:Y90"/>
    <mergeCell ref="J85:J86"/>
    <mergeCell ref="G83:G90"/>
    <mergeCell ref="H83:H90"/>
    <mergeCell ref="V81:V82"/>
    <mergeCell ref="W81:W82"/>
    <mergeCell ref="X81:X82"/>
    <mergeCell ref="Y81:Y82"/>
    <mergeCell ref="Y75:Y80"/>
    <mergeCell ref="J79:J80"/>
    <mergeCell ref="V75:V80"/>
    <mergeCell ref="W75:W80"/>
    <mergeCell ref="X75:X80"/>
    <mergeCell ref="J77:J78"/>
  </mergeCells>
  <conditionalFormatting sqref="Q96:T96">
    <cfRule type="iconSet" priority="1">
      <iconSet iconSet="3Symbols">
        <cfvo type="percent" val="0"/>
        <cfvo type="percent" val="33"/>
        <cfvo type="percent" val="67"/>
      </iconSet>
    </cfRule>
  </conditionalFormatting>
  <pageMargins left="0.25" right="0.25" top="0.75" bottom="0.75" header="0.3" footer="0.3"/>
  <pageSetup paperSize="9" scale="24"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Formato xmlns="a1b4feb0-f3d9-49cd-8f2c-466498463f02">/Style%20Library/Images/xls.svg</Formato>
    <Vigencia xmlns="a1b4feb0-f3d9-49cd-8f2c-466498463f02">2025</Vigencia>
    <Vigencia_x0020_plan_x0020_de_x0020_accion_x0020_inicial xmlns="a1b4feb0-f3d9-49cd-8f2c-466498463f02">2020</Vigencia_x0020_plan_x0020_de_x0020_accion_x0020_inicial>
    <Filtro xmlns="a1b4feb0-f3d9-49cd-8f2c-466498463f02">PLAN DE ACCIÓN</Filtro>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1113373C3F117F4193DEA7F6B1A5491C" ma:contentTypeVersion="4" ma:contentTypeDescription="Crear nuevo documento." ma:contentTypeScope="" ma:versionID="1da49d80850443cf68db0b2314f25642">
  <xsd:schema xmlns:xsd="http://www.w3.org/2001/XMLSchema" xmlns:xs="http://www.w3.org/2001/XMLSchema" xmlns:p="http://schemas.microsoft.com/office/2006/metadata/properties" xmlns:ns2="a1b4feb0-f3d9-49cd-8f2c-466498463f02" targetNamespace="http://schemas.microsoft.com/office/2006/metadata/properties" ma:root="true" ma:fieldsID="bb3b44eafd39b01b7e952328a3893a2f" ns2:_="">
    <xsd:import namespace="a1b4feb0-f3d9-49cd-8f2c-466498463f02"/>
    <xsd:element name="properties">
      <xsd:complexType>
        <xsd:sequence>
          <xsd:element name="documentManagement">
            <xsd:complexType>
              <xsd:all>
                <xsd:element ref="ns2:Formato" minOccurs="0"/>
                <xsd:element ref="ns2:Filtro" minOccurs="0"/>
                <xsd:element ref="ns2:Vigencia" minOccurs="0"/>
                <xsd:element ref="ns2:Vigencia_x0020_plan_x0020_de_x0020_accion_x0020_inicia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1b4feb0-f3d9-49cd-8f2c-466498463f02" elementFormDefault="qualified">
    <xsd:import namespace="http://schemas.microsoft.com/office/2006/documentManagement/types"/>
    <xsd:import namespace="http://schemas.microsoft.com/office/infopath/2007/PartnerControls"/>
    <xsd:element name="Formato" ma:index="8" nillable="true" ma:displayName="Formato" ma:format="Dropdown" ma:internalName="Formato">
      <xsd:simpleType>
        <xsd:restriction base="dms:Choice">
          <xsd:enumeration value="/Style%20Library/Images/pdf.svg"/>
          <xsd:enumeration value="/Style%20Library/Images/doc.svg"/>
          <xsd:enumeration value="/Style%20Library/Images/xls.svg"/>
          <xsd:enumeration value="/Style%20Library/Images/ppt.svg"/>
          <xsd:enumeration value="/Style%20Library/Images/jpg.svg"/>
        </xsd:restriction>
      </xsd:simpleType>
    </xsd:element>
    <xsd:element name="Filtro" ma:index="9" nillable="true" ma:displayName="Filtro" ma:internalName="Filtro">
      <xsd:simpleType>
        <xsd:restriction base="dms:Text">
          <xsd:maxLength value="255"/>
        </xsd:restriction>
      </xsd:simpleType>
    </xsd:element>
    <xsd:element name="Vigencia" ma:index="10" nillable="true" ma:displayName="Vigencia" ma:internalName="Vigencia">
      <xsd:simpleType>
        <xsd:restriction base="dms:Text">
          <xsd:maxLength value="255"/>
        </xsd:restriction>
      </xsd:simpleType>
    </xsd:element>
    <xsd:element name="Vigencia_x0020_plan_x0020_de_x0020_accion_x0020_inicial" ma:index="11" nillable="true" ma:displayName="Vigencia plan de accion inicial" ma:default="2020" ma:format="Dropdown" ma:internalName="Vigencia_x0020_plan_x0020_de_x0020_accion_x0020_inicial">
      <xsd:simpleType>
        <xsd:restriction base="dms:Choice">
          <xsd:enumeration value="2020"/>
          <xsd:enumeration value="2019"/>
          <xsd:enumeration value="2018"/>
          <xsd:enumeration value="2017"/>
          <xsd:enumeration value="2016"/>
          <xsd:enumeration value="2015"/>
          <xsd:enumeration value="2014"/>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CE7B4B2-5D4B-4597-A1C0-842A118BA1E5}">
  <ds:schemaRefs>
    <ds:schemaRef ds:uri="http://schemas.microsoft.com/sharepoint/v3/contenttype/forms"/>
  </ds:schemaRefs>
</ds:datastoreItem>
</file>

<file path=customXml/itemProps2.xml><?xml version="1.0" encoding="utf-8"?>
<ds:datastoreItem xmlns:ds="http://schemas.openxmlformats.org/officeDocument/2006/customXml" ds:itemID="{5A7979F5-B046-4026-B7A7-91B653C0B103}">
  <ds:schemaRefs>
    <ds:schemaRef ds:uri="f0c61b97-4c09-473c-9988-87dcc3f27085"/>
    <ds:schemaRef ds:uri="http://purl.org/dc/terms/"/>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http://schemas.microsoft.com/office/2006/metadata/properties"/>
    <ds:schemaRef ds:uri="http://www.w3.org/XML/1998/namespace"/>
    <ds:schemaRef ds:uri="http://purl.org/dc/elements/1.1/"/>
    <ds:schemaRef ds:uri="a1b4feb0-f3d9-49cd-8f2c-466498463f02"/>
  </ds:schemaRefs>
</ds:datastoreItem>
</file>

<file path=customXml/itemProps3.xml><?xml version="1.0" encoding="utf-8"?>
<ds:datastoreItem xmlns:ds="http://schemas.openxmlformats.org/officeDocument/2006/customXml" ds:itemID="{1140C038-317E-446D-A36B-30B4478E61B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1b4feb0-f3d9-49cd-8f2c-466498463f0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292755c0-f07b-4b91-bb6e-87338209cc96}" enabled="0" method="" siteId="{292755c0-f07b-4b91-bb6e-87338209cc96}"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9</vt:i4>
      </vt:variant>
    </vt:vector>
  </HeadingPairs>
  <TitlesOfParts>
    <vt:vector size="19" baseType="lpstr">
      <vt:lpstr>PORTADA</vt:lpstr>
      <vt:lpstr>1.INSTITUCIONALIDAD 2025</vt:lpstr>
      <vt:lpstr>2. CONECTIVIDAD 2025</vt:lpstr>
      <vt:lpstr>3. COMPETITIVIDAD 2025</vt:lpstr>
      <vt:lpstr>4.INFRAEST  TRANSF 2025</vt:lpstr>
      <vt:lpstr>5.SOSTENB AMBIENT 2025</vt:lpstr>
      <vt:lpstr>6. INDUSTR CAD SUM 2025</vt:lpstr>
      <vt:lpstr>7.SEG OPER  AV C 2025 </vt:lpstr>
      <vt:lpstr>8. DESAR TALENTO HMNO 2025 </vt:lpstr>
      <vt:lpstr>9.CONSOL TRANSFORM 2025</vt:lpstr>
      <vt:lpstr>'2. CONECTIVIDAD 2025'!Área_de_impresión</vt:lpstr>
      <vt:lpstr>'3. COMPETITIVIDAD 2025'!Área_de_impresión</vt:lpstr>
      <vt:lpstr>'6. INDUSTR CAD SUM 2025'!Área_de_impresión</vt:lpstr>
      <vt:lpstr>'7.SEG OPER  AV C 2025 '!Área_de_impresión</vt:lpstr>
      <vt:lpstr>'9.CONSOL TRANSFORM 2025'!Área_de_impresión</vt:lpstr>
      <vt:lpstr>PORTADA!Área_de_impresión</vt:lpstr>
      <vt:lpstr>'3. COMPETITIVIDAD 2025'!Títulos_a_imprimir</vt:lpstr>
      <vt:lpstr>'5.SOSTENB AMBIENT 2025'!Títulos_a_imprimir</vt:lpstr>
      <vt:lpstr>'7.SEG OPER  AV C 2025 '!Títulos_a_imprimir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31-12-2024 PLAN ACCION 2025 AEROCIVIL</dc:title>
  <dc:subject/>
  <dc:creator>OFICINA ASESORA DE PLANEACIÓN</dc:creator>
  <cp:keywords>UAE AERONAUTICA CIVIL</cp:keywords>
  <dc:description/>
  <cp:lastModifiedBy>Cenaida Jerez Ruiz</cp:lastModifiedBy>
  <cp:revision/>
  <dcterms:created xsi:type="dcterms:W3CDTF">2022-05-05T00:57:25Z</dcterms:created>
  <dcterms:modified xsi:type="dcterms:W3CDTF">2025-01-14T13:19:42Z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0x0101001113373C3F117F4193DEA7F6B1A5491C</vt:lpwstr>
  </property>
  <property fmtid="{D5CDD505-2E9C-101B-9397-08002B2CF9AE}" pid="3" name="MediaServiceImageTags">
    <vt:lpwstr/>
  </property>
</Properties>
</file>